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r66171\Documents\BN\GZ\2020\kviz_2020\"/>
    </mc:Choice>
  </mc:AlternateContent>
  <bookViews>
    <workbookView xWindow="0" yWindow="0" windowWidth="28800" windowHeight="13020" activeTab="1"/>
  </bookViews>
  <sheets>
    <sheet name="Osnovni_podatki" sheetId="7" r:id="rId1"/>
    <sheet name="PIONIRJI" sheetId="3" r:id="rId2"/>
    <sheet name="MLADINCI" sheetId="6" r:id="rId3"/>
    <sheet name="PRIPRAVNIKI" sheetId="4" r:id="rId4"/>
    <sheet name="Letnice" sheetId="8" r:id="rId5"/>
  </sheets>
  <definedNames>
    <definedName name="_xlnm.Print_Area" localSheetId="2">MLADINCI!$A$1:$X$12</definedName>
    <definedName name="_xlnm.Print_Area" localSheetId="1">PIONIRJI!$A$1:$X$12</definedName>
    <definedName name="_xlnm.Print_Area" localSheetId="3">PRIPRAVNIKI!$A$1:$U$9</definedName>
    <definedName name="_xlnm.Print_Titles" localSheetId="2">MLADINCI!$1:$4</definedName>
    <definedName name="_xlnm.Print_Titles" localSheetId="1">PIONIRJI!$1:$4</definedName>
    <definedName name="_xlnm.Print_Titles" localSheetId="3">PRIPRAVNIKI!$1:$4</definedName>
  </definedNames>
  <calcPr calcId="152511"/>
</workbook>
</file>

<file path=xl/calcChain.xml><?xml version="1.0" encoding="utf-8"?>
<calcChain xmlns="http://schemas.openxmlformats.org/spreadsheetml/2006/main">
  <c r="T8" i="6" l="1"/>
  <c r="T7" i="3"/>
  <c r="T5" i="3"/>
  <c r="S5" i="4" l="1"/>
  <c r="M6" i="4" l="1"/>
  <c r="M5" i="4"/>
  <c r="Q9" i="6"/>
  <c r="Q8" i="6"/>
  <c r="Q7" i="6"/>
  <c r="Q5" i="6"/>
  <c r="Q6" i="6"/>
  <c r="Q8" i="3"/>
  <c r="Q7" i="3"/>
  <c r="Q9" i="3"/>
  <c r="Q6" i="3"/>
  <c r="Q5" i="3"/>
  <c r="J9" i="6" l="1"/>
  <c r="K9" i="6" s="1"/>
  <c r="J8" i="6"/>
  <c r="K8" i="6" s="1"/>
  <c r="J7" i="6"/>
  <c r="K7" i="6" s="1"/>
  <c r="J5" i="6"/>
  <c r="K5" i="6" s="1"/>
  <c r="J6" i="6"/>
  <c r="K6" i="6" s="1"/>
  <c r="J7" i="3"/>
  <c r="J6" i="3"/>
  <c r="J8" i="3"/>
  <c r="J9" i="3"/>
  <c r="J5" i="3"/>
  <c r="K5" i="3" s="1"/>
  <c r="G1" i="4"/>
  <c r="G8" i="4"/>
  <c r="G9" i="4"/>
  <c r="K12" i="6"/>
  <c r="K11" i="6"/>
  <c r="K1" i="6"/>
  <c r="E12" i="8"/>
  <c r="E11" i="8"/>
  <c r="E10" i="8"/>
  <c r="E9" i="8"/>
  <c r="E8" i="8"/>
  <c r="B7" i="8"/>
  <c r="B6" i="8"/>
  <c r="B5" i="8"/>
  <c r="B4" i="8"/>
  <c r="B3" i="8"/>
  <c r="K9" i="3" l="1"/>
  <c r="K7" i="3"/>
  <c r="K8" i="3"/>
  <c r="K6" i="3"/>
  <c r="T9" i="6"/>
  <c r="T7" i="6"/>
  <c r="T5" i="6"/>
  <c r="T6" i="6"/>
  <c r="T9" i="4" l="1"/>
  <c r="A9" i="4"/>
  <c r="T8" i="4"/>
  <c r="A8" i="4"/>
  <c r="X12" i="6"/>
  <c r="A12" i="6"/>
  <c r="X11" i="6"/>
  <c r="A11" i="6"/>
  <c r="T1" i="4"/>
  <c r="A1" i="4"/>
  <c r="X1" i="6"/>
  <c r="A1" i="6"/>
  <c r="X12" i="3"/>
  <c r="K12" i="3"/>
  <c r="A12" i="3"/>
  <c r="X11" i="3"/>
  <c r="K11" i="3"/>
  <c r="A11" i="3"/>
  <c r="X1" i="3"/>
  <c r="K1" i="3"/>
  <c r="A1" i="3"/>
  <c r="S6" i="4"/>
  <c r="P6" i="4"/>
  <c r="P5" i="4"/>
  <c r="W9" i="6"/>
  <c r="X9" i="6" s="1"/>
  <c r="W8" i="6"/>
  <c r="X8" i="6" s="1"/>
  <c r="W7" i="6"/>
  <c r="X7" i="6" s="1"/>
  <c r="W5" i="6"/>
  <c r="X5" i="6" s="1"/>
  <c r="W6" i="6"/>
  <c r="X6" i="6" s="1"/>
  <c r="W7" i="3"/>
  <c r="W6" i="3"/>
  <c r="T6" i="3"/>
  <c r="W8" i="3"/>
  <c r="T8" i="3"/>
  <c r="W9" i="3"/>
  <c r="T9" i="3"/>
  <c r="X8" i="3" l="1"/>
  <c r="X6" i="3"/>
  <c r="X7" i="3"/>
  <c r="T6" i="4"/>
  <c r="T5" i="4"/>
  <c r="W5" i="3"/>
  <c r="X5" i="3" s="1"/>
  <c r="Y7" i="6" l="1"/>
  <c r="V6" i="4"/>
  <c r="Y6" i="6"/>
  <c r="Y9" i="6"/>
  <c r="Y8" i="6"/>
  <c r="Y5" i="6"/>
  <c r="V5" i="4"/>
  <c r="Y9" i="3"/>
  <c r="Y7" i="3"/>
  <c r="Y8" i="3"/>
  <c r="Y5" i="3"/>
  <c r="Y6" i="3" l="1"/>
</calcChain>
</file>

<file path=xl/comments1.xml><?xml version="1.0" encoding="utf-8"?>
<comments xmlns="http://schemas.openxmlformats.org/spreadsheetml/2006/main">
  <authors>
    <author>Klemen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Opomba:
Ob vpisu vseh treh letnic tekmovalcev, se začetno število točk avtomatsko izračuna.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" authorId="0" shapeId="0">
      <text>
        <r>
          <rPr>
            <sz val="9"/>
            <color indexed="81"/>
            <rFont val="Tahoma"/>
            <family val="2"/>
            <charset val="238"/>
          </rPr>
          <t xml:space="preserve">Opomba:
Ob vpisu vseh treh letnic tekmovalcev, se začetno število točk avtomatsko izračuna.
</t>
        </r>
      </text>
    </comment>
  </commentList>
</comments>
</file>

<file path=xl/comments2.xml><?xml version="1.0" encoding="utf-8"?>
<comments xmlns="http://schemas.openxmlformats.org/spreadsheetml/2006/main">
  <authors>
    <author>Klemen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Opomba:
Ob vpisu vseh treh letnic tekmovalcev, se začetno število točk avtomatsko izračuna.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" authorId="0" shapeId="0">
      <text>
        <r>
          <rPr>
            <sz val="9"/>
            <color indexed="81"/>
            <rFont val="Tahoma"/>
            <family val="2"/>
            <charset val="238"/>
          </rPr>
          <t xml:space="preserve">Opomba:
Ob vpisu vseh treh letnic tekmovalcev, se začetno število točk avtomatsko izračuna.
</t>
        </r>
      </text>
    </comment>
  </commentList>
</comments>
</file>

<file path=xl/sharedStrings.xml><?xml version="1.0" encoding="utf-8"?>
<sst xmlns="http://schemas.openxmlformats.org/spreadsheetml/2006/main" count="155" uniqueCount="77">
  <si>
    <t>PGD</t>
  </si>
  <si>
    <t>začetno število točk</t>
  </si>
  <si>
    <t>Čas izvedbe</t>
  </si>
  <si>
    <t>Vse negativne točke pri vaji</t>
  </si>
  <si>
    <t>KONČNO ŠTEVILO TOČK</t>
  </si>
  <si>
    <t>DOSEŽENO MESTO</t>
  </si>
  <si>
    <t>Začetno število točk</t>
  </si>
  <si>
    <t>GASILSKA ZVEZA</t>
  </si>
  <si>
    <t>Številka ekipe</t>
  </si>
  <si>
    <t>Skupaj  točke  POŽARNA PREVENTIVA</t>
  </si>
  <si>
    <t>Skupaj  točke DRŽI/NE DRŽI</t>
  </si>
  <si>
    <t>Skupaj čas in negativne točke</t>
  </si>
  <si>
    <t>Skupaj  točke  DRŽI / NE DRŽI</t>
  </si>
  <si>
    <t>Skupaj  točke DRŽI  / NE DRŽI</t>
  </si>
  <si>
    <t>Skupaj točke POŽARNA PREVENTIVA</t>
  </si>
  <si>
    <t>Negativne točke skupaj</t>
  </si>
  <si>
    <t>PIONIRJI</t>
  </si>
  <si>
    <t>Štafetno vezanje vozlov</t>
  </si>
  <si>
    <t>Negativne točke</t>
  </si>
  <si>
    <t>MLADINCI</t>
  </si>
  <si>
    <t>GASILCI PRIPRAVNIKI</t>
  </si>
  <si>
    <t>Štafetno vezanje orodja</t>
  </si>
  <si>
    <t>REGIJA</t>
  </si>
  <si>
    <t>TEKMOVALCI</t>
  </si>
  <si>
    <t>Skupaj točke PRVA POMOČ</t>
  </si>
  <si>
    <t>Vodja tekmovanja:</t>
  </si>
  <si>
    <t>Predsednik obračunske komisije:</t>
  </si>
  <si>
    <t>Predsednik tekmovalnega odbora:</t>
  </si>
  <si>
    <t>Datum:</t>
  </si>
  <si>
    <t>Organizator:</t>
  </si>
  <si>
    <t>Naziv tekmovanja:</t>
  </si>
  <si>
    <t>Kraj tekmovanja:</t>
  </si>
  <si>
    <t>Vnos osnovnih podatkov o tekmovanju, ki bodo vidni na izpisih rezultatov</t>
  </si>
  <si>
    <t>Pionirji</t>
  </si>
  <si>
    <t>Mladinci</t>
  </si>
  <si>
    <t>Leto tekmovanja</t>
  </si>
  <si>
    <t>Upoštevana starost</t>
  </si>
  <si>
    <t>Pozitivne točke</t>
  </si>
  <si>
    <t>Letnica rojstva</t>
  </si>
  <si>
    <t>Gasilska spretnost</t>
  </si>
  <si>
    <t>Skupna starost</t>
  </si>
  <si>
    <t>Skupaj TEORIJA</t>
  </si>
  <si>
    <t>Letnica 1</t>
  </si>
  <si>
    <t>Letnica 2</t>
  </si>
  <si>
    <t>Letnica 3</t>
  </si>
  <si>
    <t>ENAKO ŠTEVILO TOČK</t>
  </si>
  <si>
    <t>Skupaj točke KRIŽANKA</t>
  </si>
  <si>
    <t>Skupaj  točke  KRIŽANKA</t>
  </si>
  <si>
    <t xml:space="preserve"> Skupaj točke POIŠČI BESEDE</t>
  </si>
  <si>
    <t>Vir pri Domžalah</t>
  </si>
  <si>
    <t>petek in sobota, 28. in 29.2.2020</t>
  </si>
  <si>
    <t>Boštjan Narobe</t>
  </si>
  <si>
    <t>Ignac Hribar</t>
  </si>
  <si>
    <t>Tadeja Poljanšek</t>
  </si>
  <si>
    <t>GZ Mengeš</t>
  </si>
  <si>
    <t>Kviz gasilske mladine GZ Mengeš</t>
  </si>
  <si>
    <t>LOKA PRI MENGŠU</t>
  </si>
  <si>
    <t>MENGEŠ</t>
  </si>
  <si>
    <t>MATEJ, URBAN, LUCIJAN</t>
  </si>
  <si>
    <t>ČRT, MATIC, MAJ</t>
  </si>
  <si>
    <t>LJUBLJANA 3</t>
  </si>
  <si>
    <t>LOKA PRI MENGŠU 1</t>
  </si>
  <si>
    <t>ANŽEJ, ŽAN MARK, ŽAN LUKA</t>
  </si>
  <si>
    <t>LOKA PRI MENGŠU 2</t>
  </si>
  <si>
    <t>MAJ, MATIC, MARKO</t>
  </si>
  <si>
    <t>ALJAŽ, VID, NEJC</t>
  </si>
  <si>
    <t>MENGEŠ 2</t>
  </si>
  <si>
    <t>TOPOLE</t>
  </si>
  <si>
    <t>BRINA, LAN, PATRICIJA</t>
  </si>
  <si>
    <t>ŽIGA, ROSVITA, MARK</t>
  </si>
  <si>
    <t>TILEN, URBAN, BLAŽ</t>
  </si>
  <si>
    <t>MENGEŠ 1</t>
  </si>
  <si>
    <t>MATEVŽ, TAI, VID VORANC</t>
  </si>
  <si>
    <t>MARK, NIK, JAKA</t>
  </si>
  <si>
    <t>NN</t>
  </si>
  <si>
    <t>NEJC, PIA, VID</t>
  </si>
  <si>
    <t>JAN, JASMIN, MATEVŽ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</si>
</sst>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;[Red]0.00"/>
    <numFmt numFmtId="166" formatCode="[$-F800]dddd\,\ mmmm\ dd\,\ yyyy"/>
  </numFmts>
  <fonts count="34" x14ac:knownFonts="1">
    <font>
      <sz val="10"/>
      <name val="Arial"/>
      <charset val="238"/>
    </font>
    <font>
      <sz val="9"/>
      <name val="Times New Roman CE"/>
      <family val="1"/>
      <charset val="238"/>
    </font>
    <font>
      <sz val="12"/>
      <name val="Times New Roman CE"/>
      <family val="1"/>
      <charset val="238"/>
    </font>
    <font>
      <b/>
      <sz val="18"/>
      <name val="Times New Roman CE"/>
      <charset val="238"/>
    </font>
    <font>
      <b/>
      <sz val="9"/>
      <name val="Times New Roman CE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2"/>
      <name val="Arial"/>
      <family val="2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sz val="8"/>
      <name val="Arial"/>
      <family val="2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 CE"/>
      <charset val="238"/>
    </font>
    <font>
      <sz val="14"/>
      <name val="Times New Roman CE"/>
      <charset val="238"/>
    </font>
    <font>
      <sz val="11"/>
      <name val="Times New Roman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imes New Roman CE"/>
      <family val="1"/>
      <charset val="238"/>
    </font>
    <font>
      <sz val="9"/>
      <name val="Times New Roman CE"/>
      <charset val="238"/>
    </font>
    <font>
      <b/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name val="Times New Roman"/>
      <family val="1"/>
      <charset val="238"/>
    </font>
    <font>
      <sz val="9"/>
      <color theme="0"/>
      <name val="Times New Roman CE"/>
      <family val="1"/>
      <charset val="238"/>
    </font>
    <font>
      <b/>
      <sz val="18"/>
      <name val="Bell MT"/>
      <family val="1"/>
    </font>
    <font>
      <sz val="10"/>
      <name val="Arial"/>
    </font>
    <font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2" fillId="0" borderId="0"/>
  </cellStyleXfs>
  <cellXfs count="184">
    <xf numFmtId="0" fontId="0" fillId="0" borderId="0" xfId="0"/>
    <xf numFmtId="0" fontId="1" fillId="0" borderId="0" xfId="0" applyFont="1" applyAlignment="1">
      <alignment vertical="justify"/>
    </xf>
    <xf numFmtId="0" fontId="1" fillId="0" borderId="0" xfId="0" applyFont="1"/>
    <xf numFmtId="0" fontId="1" fillId="0" borderId="0" xfId="0" applyFont="1" applyBorder="1" applyAlignment="1">
      <alignment textRotation="90"/>
    </xf>
    <xf numFmtId="0" fontId="1" fillId="0" borderId="0" xfId="0" applyFont="1" applyBorder="1"/>
    <xf numFmtId="0" fontId="1" fillId="0" borderId="0" xfId="0" applyFont="1" applyBorder="1" applyAlignment="1">
      <alignment vertical="justify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/>
    <xf numFmtId="0" fontId="5" fillId="0" borderId="0" xfId="0" applyFont="1" applyBorder="1"/>
    <xf numFmtId="0" fontId="7" fillId="0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4" fillId="2" borderId="1" xfId="0" applyFont="1" applyFill="1" applyBorder="1" applyAlignment="1"/>
    <xf numFmtId="165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 applyProtection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13" fillId="0" borderId="3" xfId="0" applyFont="1" applyBorder="1" applyAlignment="1">
      <alignment horizontal="center" textRotation="90"/>
    </xf>
    <xf numFmtId="0" fontId="13" fillId="0" borderId="4" xfId="0" applyFont="1" applyBorder="1" applyAlignment="1">
      <alignment horizontal="center" textRotation="90"/>
    </xf>
    <xf numFmtId="0" fontId="13" fillId="4" borderId="5" xfId="0" applyFont="1" applyFill="1" applyBorder="1" applyAlignment="1">
      <alignment horizontal="center" textRotation="90"/>
    </xf>
    <xf numFmtId="0" fontId="13" fillId="0" borderId="6" xfId="0" applyFont="1" applyBorder="1" applyAlignment="1">
      <alignment horizontal="center" textRotation="90"/>
    </xf>
    <xf numFmtId="0" fontId="13" fillId="4" borderId="7" xfId="0" applyFont="1" applyFill="1" applyBorder="1" applyAlignment="1">
      <alignment horizontal="center" textRotation="90"/>
    </xf>
    <xf numFmtId="0" fontId="12" fillId="0" borderId="3" xfId="0" applyFont="1" applyBorder="1" applyAlignment="1">
      <alignment horizontal="center" textRotation="90"/>
    </xf>
    <xf numFmtId="0" fontId="13" fillId="4" borderId="3" xfId="0" applyFont="1" applyFill="1" applyBorder="1" applyAlignment="1">
      <alignment horizontal="center" textRotation="90"/>
    </xf>
    <xf numFmtId="0" fontId="13" fillId="0" borderId="10" xfId="0" applyFont="1" applyBorder="1" applyAlignment="1">
      <alignment horizontal="center" textRotation="90"/>
    </xf>
    <xf numFmtId="0" fontId="13" fillId="0" borderId="11" xfId="0" applyFont="1" applyBorder="1" applyAlignment="1">
      <alignment horizontal="center" textRotation="90"/>
    </xf>
    <xf numFmtId="0" fontId="13" fillId="4" borderId="12" xfId="0" applyFont="1" applyFill="1" applyBorder="1" applyAlignment="1">
      <alignment horizontal="center" textRotation="90"/>
    </xf>
    <xf numFmtId="2" fontId="9" fillId="2" borderId="19" xfId="0" applyNumberFormat="1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9" fillId="6" borderId="1" xfId="0" applyFont="1" applyFill="1" applyBorder="1"/>
    <xf numFmtId="0" fontId="19" fillId="0" borderId="1" xfId="0" applyFont="1" applyBorder="1" applyAlignment="1">
      <alignment horizontal="left"/>
    </xf>
    <xf numFmtId="166" fontId="19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/>
    <xf numFmtId="166" fontId="10" fillId="0" borderId="0" xfId="0" applyNumberFormat="1" applyFont="1" applyAlignment="1">
      <alignment horizontal="right"/>
    </xf>
    <xf numFmtId="0" fontId="21" fillId="0" borderId="0" xfId="0" applyFont="1"/>
    <xf numFmtId="164" fontId="20" fillId="0" borderId="0" xfId="0" applyNumberFormat="1" applyFont="1" applyFill="1" applyBorder="1" applyAlignment="1">
      <alignment horizontal="right"/>
    </xf>
    <xf numFmtId="1" fontId="20" fillId="0" borderId="0" xfId="0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164" fontId="13" fillId="0" borderId="19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25" fillId="0" borderId="0" xfId="0" applyFont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26" fillId="0" borderId="0" xfId="0" applyFont="1" applyBorder="1" applyAlignment="1">
      <alignment vertical="justify"/>
    </xf>
    <xf numFmtId="166" fontId="26" fillId="0" borderId="0" xfId="0" applyNumberFormat="1" applyFont="1"/>
    <xf numFmtId="0" fontId="26" fillId="0" borderId="0" xfId="0" applyFont="1"/>
    <xf numFmtId="0" fontId="9" fillId="0" borderId="11" xfId="0" applyFont="1" applyBorder="1" applyAlignment="1">
      <alignment horizontal="center" vertical="center" textRotation="90"/>
    </xf>
    <xf numFmtId="0" fontId="20" fillId="0" borderId="11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2" fontId="27" fillId="0" borderId="8" xfId="0" applyNumberFormat="1" applyFont="1" applyBorder="1" applyAlignment="1">
      <alignment horizontal="center" textRotation="90"/>
    </xf>
    <xf numFmtId="2" fontId="27" fillId="0" borderId="9" xfId="0" applyNumberFormat="1" applyFont="1" applyBorder="1" applyAlignment="1">
      <alignment horizontal="center" textRotation="90"/>
    </xf>
    <xf numFmtId="2" fontId="27" fillId="4" borderId="5" xfId="0" applyNumberFormat="1" applyFont="1" applyFill="1" applyBorder="1" applyAlignment="1">
      <alignment horizontal="center" textRotation="90"/>
    </xf>
    <xf numFmtId="0" fontId="0" fillId="8" borderId="17" xfId="0" applyFill="1" applyBorder="1" applyAlignment="1">
      <alignment horizontal="left" vertical="center"/>
    </xf>
    <xf numFmtId="0" fontId="0" fillId="8" borderId="20" xfId="0" applyFill="1" applyBorder="1" applyAlignment="1">
      <alignment horizontal="left" vertical="center" wrapText="1"/>
    </xf>
    <xf numFmtId="0" fontId="0" fillId="9" borderId="23" xfId="0" applyFill="1" applyBorder="1"/>
    <xf numFmtId="0" fontId="0" fillId="9" borderId="24" xfId="0" applyFill="1" applyBorder="1"/>
    <xf numFmtId="0" fontId="0" fillId="9" borderId="25" xfId="0" applyFill="1" applyBorder="1"/>
    <xf numFmtId="0" fontId="0" fillId="9" borderId="26" xfId="0" applyFill="1" applyBorder="1"/>
    <xf numFmtId="0" fontId="0" fillId="9" borderId="27" xfId="0" applyFill="1" applyBorder="1"/>
    <xf numFmtId="0" fontId="0" fillId="9" borderId="28" xfId="0" applyFill="1" applyBorder="1"/>
    <xf numFmtId="0" fontId="16" fillId="8" borderId="17" xfId="0" applyFont="1" applyFill="1" applyBorder="1" applyAlignment="1">
      <alignment horizontal="left" vertical="center"/>
    </xf>
    <xf numFmtId="0" fontId="16" fillId="8" borderId="20" xfId="0" applyFont="1" applyFill="1" applyBorder="1" applyAlignment="1">
      <alignment horizontal="left" vertical="center" wrapText="1"/>
    </xf>
    <xf numFmtId="164" fontId="0" fillId="9" borderId="24" xfId="0" applyNumberFormat="1" applyFill="1" applyBorder="1"/>
    <xf numFmtId="164" fontId="0" fillId="9" borderId="26" xfId="0" applyNumberFormat="1" applyFill="1" applyBorder="1"/>
    <xf numFmtId="164" fontId="0" fillId="9" borderId="28" xfId="0" applyNumberFormat="1" applyFill="1" applyBorder="1"/>
    <xf numFmtId="0" fontId="0" fillId="8" borderId="22" xfId="0" applyFill="1" applyBorder="1" applyAlignment="1">
      <alignment wrapText="1"/>
    </xf>
    <xf numFmtId="0" fontId="0" fillId="10" borderId="11" xfId="0" applyFill="1" applyBorder="1"/>
    <xf numFmtId="0" fontId="9" fillId="2" borderId="2" xfId="0" applyFont="1" applyFill="1" applyBorder="1" applyAlignment="1">
      <alignment horizontal="center"/>
    </xf>
    <xf numFmtId="0" fontId="26" fillId="0" borderId="0" xfId="0" applyFont="1" applyBorder="1" applyAlignment="1">
      <alignment horizontal="center" textRotation="90"/>
    </xf>
    <xf numFmtId="1" fontId="1" fillId="0" borderId="0" xfId="0" applyNumberFormat="1" applyFont="1"/>
    <xf numFmtId="0" fontId="30" fillId="0" borderId="0" xfId="0" applyFont="1"/>
    <xf numFmtId="0" fontId="18" fillId="0" borderId="3" xfId="0" applyFont="1" applyBorder="1" applyAlignment="1">
      <alignment horizontal="center" vertical="center" textRotation="90"/>
    </xf>
    <xf numFmtId="0" fontId="18" fillId="7" borderId="0" xfId="0" applyFont="1" applyFill="1" applyAlignment="1">
      <alignment horizontal="center" wrapText="1"/>
    </xf>
    <xf numFmtId="0" fontId="13" fillId="4" borderId="13" xfId="0" applyFont="1" applyFill="1" applyBorder="1" applyAlignment="1">
      <alignment horizontal="center" textRotation="90"/>
    </xf>
    <xf numFmtId="0" fontId="13" fillId="4" borderId="11" xfId="0" applyFont="1" applyFill="1" applyBorder="1" applyAlignment="1">
      <alignment horizontal="center" textRotation="90"/>
    </xf>
    <xf numFmtId="0" fontId="13" fillId="5" borderId="13" xfId="0" applyFont="1" applyFill="1" applyBorder="1" applyAlignment="1">
      <alignment horizontal="center" textRotation="90"/>
    </xf>
    <xf numFmtId="0" fontId="13" fillId="5" borderId="11" xfId="0" applyFont="1" applyFill="1" applyBorder="1" applyAlignment="1">
      <alignment horizontal="center" textRotation="90"/>
    </xf>
    <xf numFmtId="0" fontId="13" fillId="3" borderId="13" xfId="0" applyFont="1" applyFill="1" applyBorder="1" applyAlignment="1">
      <alignment horizontal="center" textRotation="90"/>
    </xf>
    <xf numFmtId="0" fontId="13" fillId="3" borderId="11" xfId="0" applyFont="1" applyFill="1" applyBorder="1" applyAlignment="1">
      <alignment horizontal="center" textRotation="90"/>
    </xf>
    <xf numFmtId="0" fontId="13" fillId="0" borderId="1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6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justify" textRotation="90"/>
    </xf>
    <xf numFmtId="0" fontId="9" fillId="0" borderId="11" xfId="0" applyFont="1" applyBorder="1" applyAlignment="1">
      <alignment horizontal="center" vertical="justify" textRotation="90"/>
    </xf>
    <xf numFmtId="0" fontId="13" fillId="0" borderId="13" xfId="0" applyFont="1" applyBorder="1" applyAlignment="1">
      <alignment horizontal="center" textRotation="90"/>
    </xf>
    <xf numFmtId="0" fontId="13" fillId="0" borderId="11" xfId="0" applyFont="1" applyBorder="1" applyAlignment="1">
      <alignment horizontal="center" textRotation="90"/>
    </xf>
    <xf numFmtId="0" fontId="13" fillId="4" borderId="14" xfId="0" applyFont="1" applyFill="1" applyBorder="1" applyAlignment="1">
      <alignment horizontal="center" textRotation="90"/>
    </xf>
    <xf numFmtId="0" fontId="13" fillId="4" borderId="12" xfId="0" applyFont="1" applyFill="1" applyBorder="1" applyAlignment="1">
      <alignment horizontal="center" textRotation="90"/>
    </xf>
    <xf numFmtId="0" fontId="13" fillId="4" borderId="14" xfId="0" applyFont="1" applyFill="1" applyBorder="1" applyAlignment="1">
      <alignment horizontal="center" textRotation="89"/>
    </xf>
    <xf numFmtId="0" fontId="13" fillId="4" borderId="12" xfId="0" applyFont="1" applyFill="1" applyBorder="1" applyAlignment="1">
      <alignment horizontal="center" textRotation="89"/>
    </xf>
    <xf numFmtId="0" fontId="13" fillId="4" borderId="13" xfId="0" applyFont="1" applyFill="1" applyBorder="1" applyAlignment="1">
      <alignment horizontal="center" textRotation="90" wrapText="1"/>
    </xf>
    <xf numFmtId="0" fontId="13" fillId="4" borderId="11" xfId="0" applyFont="1" applyFill="1" applyBorder="1" applyAlignment="1">
      <alignment horizontal="center" wrapText="1"/>
    </xf>
    <xf numFmtId="0" fontId="13" fillId="0" borderId="7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textRotation="90"/>
    </xf>
    <xf numFmtId="0" fontId="20" fillId="0" borderId="11" xfId="0" applyFont="1" applyBorder="1" applyAlignment="1">
      <alignment horizontal="center" textRotation="90"/>
    </xf>
    <xf numFmtId="0" fontId="13" fillId="6" borderId="13" xfId="0" applyFont="1" applyFill="1" applyBorder="1" applyAlignment="1">
      <alignment horizontal="center" textRotation="90" wrapText="1"/>
    </xf>
    <xf numFmtId="0" fontId="13" fillId="6" borderId="11" xfId="0" applyFont="1" applyFill="1" applyBorder="1" applyAlignment="1">
      <alignment horizontal="center" wrapText="1"/>
    </xf>
    <xf numFmtId="0" fontId="27" fillId="0" borderId="16" xfId="0" applyNumberFormat="1" applyFont="1" applyBorder="1" applyAlignment="1">
      <alignment horizontal="center" vertical="center" wrapText="1"/>
    </xf>
    <xf numFmtId="0" fontId="27" fillId="0" borderId="6" xfId="0" applyNumberFormat="1" applyFont="1" applyBorder="1" applyAlignment="1">
      <alignment horizontal="center" vertical="center" wrapText="1"/>
    </xf>
    <xf numFmtId="0" fontId="27" fillId="0" borderId="4" xfId="0" applyNumberFormat="1" applyFont="1" applyBorder="1" applyAlignment="1">
      <alignment horizontal="center" vertical="center" wrapText="1"/>
    </xf>
    <xf numFmtId="2" fontId="27" fillId="5" borderId="13" xfId="0" applyNumberFormat="1" applyFont="1" applyFill="1" applyBorder="1" applyAlignment="1">
      <alignment horizontal="center" vertical="justify" textRotation="90"/>
    </xf>
    <xf numFmtId="2" fontId="27" fillId="5" borderId="11" xfId="0" applyNumberFormat="1" applyFont="1" applyFill="1" applyBorder="1" applyAlignment="1">
      <alignment horizontal="center" vertical="justify" textRotation="90"/>
    </xf>
    <xf numFmtId="0" fontId="27" fillId="3" borderId="13" xfId="0" applyFont="1" applyFill="1" applyBorder="1" applyAlignment="1">
      <alignment horizontal="center" textRotation="90"/>
    </xf>
    <xf numFmtId="0" fontId="27" fillId="3" borderId="11" xfId="0" applyFont="1" applyFill="1" applyBorder="1" applyAlignment="1">
      <alignment horizontal="center" textRotation="90"/>
    </xf>
    <xf numFmtId="0" fontId="27" fillId="4" borderId="13" xfId="0" applyFont="1" applyFill="1" applyBorder="1" applyAlignment="1">
      <alignment horizontal="center" textRotation="90"/>
    </xf>
    <xf numFmtId="0" fontId="27" fillId="4" borderId="11" xfId="0" applyFont="1" applyFill="1" applyBorder="1" applyAlignment="1">
      <alignment horizontal="center" textRotation="90"/>
    </xf>
    <xf numFmtId="0" fontId="27" fillId="0" borderId="15" xfId="0" applyNumberFormat="1" applyFont="1" applyBorder="1" applyAlignment="1">
      <alignment horizontal="center" vertical="center" wrapText="1"/>
    </xf>
    <xf numFmtId="0" fontId="27" fillId="0" borderId="7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justify" textRotation="90"/>
    </xf>
    <xf numFmtId="0" fontId="18" fillId="0" borderId="11" xfId="0" applyFont="1" applyBorder="1" applyAlignment="1">
      <alignment horizontal="center" vertical="justify" textRotation="90"/>
    </xf>
    <xf numFmtId="0" fontId="27" fillId="0" borderId="13" xfId="0" applyFont="1" applyBorder="1" applyAlignment="1">
      <alignment horizontal="center" textRotation="90"/>
    </xf>
    <xf numFmtId="0" fontId="27" fillId="0" borderId="11" xfId="0" applyFont="1" applyBorder="1" applyAlignment="1">
      <alignment horizontal="center" textRotation="90"/>
    </xf>
    <xf numFmtId="0" fontId="27" fillId="4" borderId="14" xfId="0" applyFont="1" applyFill="1" applyBorder="1" applyAlignment="1">
      <alignment horizontal="center" textRotation="90"/>
    </xf>
    <xf numFmtId="0" fontId="27" fillId="4" borderId="12" xfId="0" applyFont="1" applyFill="1" applyBorder="1" applyAlignment="1">
      <alignment horizontal="center" textRotation="90"/>
    </xf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textRotation="90"/>
    </xf>
    <xf numFmtId="0" fontId="29" fillId="0" borderId="11" xfId="0" applyFont="1" applyBorder="1" applyAlignment="1">
      <alignment horizontal="center" textRotation="90"/>
    </xf>
    <xf numFmtId="0" fontId="12" fillId="4" borderId="13" xfId="0" applyFont="1" applyFill="1" applyBorder="1" applyAlignment="1">
      <alignment horizontal="center" textRotation="90"/>
    </xf>
    <xf numFmtId="0" fontId="15" fillId="4" borderId="11" xfId="0" applyFont="1" applyFill="1" applyBorder="1" applyAlignment="1">
      <alignment horizontal="center" textRotation="90"/>
    </xf>
    <xf numFmtId="0" fontId="12" fillId="5" borderId="17" xfId="0" applyFont="1" applyFill="1" applyBorder="1" applyAlignment="1">
      <alignment horizontal="center" textRotation="90"/>
    </xf>
    <xf numFmtId="0" fontId="14" fillId="5" borderId="20" xfId="0" applyFont="1" applyFill="1" applyBorder="1" applyAlignment="1">
      <alignment horizontal="center" textRotation="90"/>
    </xf>
    <xf numFmtId="0" fontId="14" fillId="5" borderId="18" xfId="0" applyFont="1" applyFill="1" applyBorder="1" applyAlignment="1">
      <alignment horizontal="center" textRotation="90"/>
    </xf>
    <xf numFmtId="0" fontId="14" fillId="5" borderId="21" xfId="0" applyFont="1" applyFill="1" applyBorder="1" applyAlignment="1">
      <alignment horizontal="center" textRotation="90"/>
    </xf>
    <xf numFmtId="0" fontId="12" fillId="3" borderId="13" xfId="0" applyNumberFormat="1" applyFont="1" applyFill="1" applyBorder="1" applyAlignment="1">
      <alignment horizontal="center" textRotation="90"/>
    </xf>
    <xf numFmtId="0" fontId="14" fillId="3" borderId="11" xfId="0" applyNumberFormat="1" applyFont="1" applyFill="1" applyBorder="1" applyAlignment="1">
      <alignment horizontal="center" textRotation="90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textRotation="90"/>
    </xf>
    <xf numFmtId="0" fontId="8" fillId="0" borderId="11" xfId="0" applyFont="1" applyBorder="1" applyAlignment="1">
      <alignment horizontal="center" textRotation="90"/>
    </xf>
    <xf numFmtId="0" fontId="14" fillId="4" borderId="12" xfId="0" applyFont="1" applyFill="1" applyBorder="1" applyAlignment="1">
      <alignment horizontal="center" textRotation="90"/>
    </xf>
    <xf numFmtId="0" fontId="12" fillId="4" borderId="17" xfId="0" applyFont="1" applyFill="1" applyBorder="1" applyAlignment="1">
      <alignment horizontal="center" textRotation="90"/>
    </xf>
    <xf numFmtId="0" fontId="14" fillId="4" borderId="18" xfId="0" applyFont="1" applyFill="1" applyBorder="1" applyAlignment="1">
      <alignment horizontal="center" textRotation="90"/>
    </xf>
    <xf numFmtId="0" fontId="12" fillId="0" borderId="13" xfId="0" applyFont="1" applyBorder="1" applyAlignment="1">
      <alignment horizontal="center" textRotation="90"/>
    </xf>
    <xf numFmtId="0" fontId="12" fillId="0" borderId="11" xfId="0" applyFont="1" applyBorder="1" applyAlignment="1">
      <alignment horizontal="center" textRotation="90"/>
    </xf>
    <xf numFmtId="0" fontId="15" fillId="0" borderId="1" xfId="0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15" fillId="7" borderId="1" xfId="0" applyFont="1" applyFill="1" applyBorder="1" applyAlignment="1">
      <alignment horizontal="left"/>
    </xf>
    <xf numFmtId="0" fontId="16" fillId="7" borderId="1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164" fontId="13" fillId="7" borderId="1" xfId="0" applyNumberFormat="1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165" fontId="9" fillId="7" borderId="1" xfId="0" applyNumberFormat="1" applyFont="1" applyFill="1" applyBorder="1" applyAlignment="1">
      <alignment horizontal="center"/>
    </xf>
    <xf numFmtId="0" fontId="9" fillId="7" borderId="1" xfId="0" applyNumberFormat="1" applyFont="1" applyFill="1" applyBorder="1" applyAlignment="1">
      <alignment horizontal="center"/>
    </xf>
    <xf numFmtId="2" fontId="9" fillId="7" borderId="1" xfId="0" applyNumberFormat="1" applyFont="1" applyFill="1" applyBorder="1" applyAlignment="1" applyProtection="1">
      <alignment horizontal="center"/>
    </xf>
    <xf numFmtId="2" fontId="9" fillId="7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B11"/>
  <sheetViews>
    <sheetView workbookViewId="0">
      <selection activeCell="B13" sqref="B13"/>
    </sheetView>
  </sheetViews>
  <sheetFormatPr defaultColWidth="9.109375" defaultRowHeight="13.2" x14ac:dyDescent="0.25"/>
  <cols>
    <col min="1" max="1" width="34" style="48" bestFit="1" customWidth="1"/>
    <col min="2" max="2" width="48.88671875" style="49" customWidth="1"/>
    <col min="3" max="16384" width="9.109375" style="48"/>
  </cols>
  <sheetData>
    <row r="2" spans="1:2" ht="15.6" x14ac:dyDescent="0.3">
      <c r="A2" s="98" t="s">
        <v>32</v>
      </c>
      <c r="B2" s="98"/>
    </row>
    <row r="5" spans="1:2" ht="13.8" x14ac:dyDescent="0.25">
      <c r="A5" s="50" t="s">
        <v>30</v>
      </c>
      <c r="B5" s="51" t="s">
        <v>55</v>
      </c>
    </row>
    <row r="6" spans="1:2" ht="13.8" x14ac:dyDescent="0.25">
      <c r="A6" s="50" t="s">
        <v>29</v>
      </c>
      <c r="B6" s="51" t="s">
        <v>54</v>
      </c>
    </row>
    <row r="7" spans="1:2" ht="13.8" x14ac:dyDescent="0.25">
      <c r="A7" s="50" t="s">
        <v>31</v>
      </c>
      <c r="B7" s="51" t="s">
        <v>49</v>
      </c>
    </row>
    <row r="8" spans="1:2" ht="13.8" x14ac:dyDescent="0.25">
      <c r="A8" s="50" t="s">
        <v>28</v>
      </c>
      <c r="B8" s="52" t="s">
        <v>50</v>
      </c>
    </row>
    <row r="9" spans="1:2" ht="13.8" x14ac:dyDescent="0.25">
      <c r="A9" s="50" t="s">
        <v>27</v>
      </c>
      <c r="B9" s="51" t="s">
        <v>51</v>
      </c>
    </row>
    <row r="10" spans="1:2" ht="13.8" x14ac:dyDescent="0.25">
      <c r="A10" s="50" t="s">
        <v>26</v>
      </c>
      <c r="B10" s="51" t="s">
        <v>52</v>
      </c>
    </row>
    <row r="11" spans="1:2" ht="13.8" x14ac:dyDescent="0.25">
      <c r="A11" s="50" t="s">
        <v>25</v>
      </c>
      <c r="B11" s="51" t="s">
        <v>53</v>
      </c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7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9" sqref="C9"/>
    </sheetView>
  </sheetViews>
  <sheetFormatPr defaultColWidth="9.109375" defaultRowHeight="18" x14ac:dyDescent="0.35"/>
  <cols>
    <col min="1" max="2" width="5.6640625" style="12" customWidth="1"/>
    <col min="3" max="3" width="25.6640625" style="12" customWidth="1"/>
    <col min="4" max="6" width="25.6640625" style="10" customWidth="1"/>
    <col min="7" max="10" width="5.44140625" style="10" customWidth="1"/>
    <col min="11" max="11" width="7" style="8" customWidth="1"/>
    <col min="12" max="14" width="5.6640625" style="8" customWidth="1"/>
    <col min="15" max="15" width="5.6640625" style="13" customWidth="1"/>
    <col min="16" max="17" width="5.6640625" style="8" customWidth="1"/>
    <col min="18" max="18" width="7.33203125" style="61" customWidth="1"/>
    <col min="19" max="21" width="7.33203125" style="8" customWidth="1"/>
    <col min="22" max="22" width="7.33203125" style="19" customWidth="1"/>
    <col min="23" max="23" width="7.33203125" style="15" customWidth="1"/>
    <col min="24" max="24" width="9.5546875" style="15" customWidth="1"/>
    <col min="25" max="25" width="9.109375" style="2"/>
    <col min="26" max="26" width="7.109375" style="2" customWidth="1"/>
    <col min="27" max="16384" width="9.109375" style="2"/>
  </cols>
  <sheetData>
    <row r="1" spans="1:28" s="56" customFormat="1" x14ac:dyDescent="0.35">
      <c r="A1" s="54" t="str">
        <f>Osnovni_podatki!B6</f>
        <v>GZ Mengeš</v>
      </c>
      <c r="B1" s="54"/>
      <c r="C1" s="54"/>
      <c r="D1" s="54"/>
      <c r="E1" s="54"/>
      <c r="F1" s="54"/>
      <c r="G1" s="54"/>
      <c r="H1" s="54"/>
      <c r="I1" s="54"/>
      <c r="J1" s="54"/>
      <c r="K1" s="19" t="str">
        <f>Osnovni_podatki!B5</f>
        <v>Kviz gasilske mladine GZ Mengeš</v>
      </c>
      <c r="L1" s="19"/>
      <c r="M1" s="19"/>
      <c r="N1" s="19"/>
      <c r="O1" s="19"/>
      <c r="P1" s="19"/>
      <c r="Q1" s="19"/>
      <c r="R1" s="60"/>
      <c r="S1" s="19"/>
      <c r="T1" s="19"/>
      <c r="U1" s="19"/>
      <c r="V1" s="19"/>
      <c r="W1" s="19"/>
      <c r="X1" s="55" t="str">
        <f>Osnovni_podatki!B7&amp;", "&amp;TEXT(Osnovni_podatki!B8,"dd. mmmm yyyy")</f>
        <v>Vir pri Domžalah, petek in sobota, 28. in 29.2.2020</v>
      </c>
    </row>
    <row r="2" spans="1:28" ht="12.75" customHeight="1" thickBot="1" x14ac:dyDescent="0.4">
      <c r="K2" s="33"/>
    </row>
    <row r="3" spans="1:28" s="71" customFormat="1" ht="60" customHeight="1" thickBot="1" x14ac:dyDescent="0.3">
      <c r="A3" s="103" t="s">
        <v>5</v>
      </c>
      <c r="B3" s="114" t="s">
        <v>8</v>
      </c>
      <c r="C3" s="111" t="s">
        <v>16</v>
      </c>
      <c r="D3" s="112"/>
      <c r="E3" s="112"/>
      <c r="F3" s="113"/>
      <c r="G3" s="105" t="s">
        <v>38</v>
      </c>
      <c r="H3" s="106"/>
      <c r="I3" s="124"/>
      <c r="J3" s="125" t="s">
        <v>40</v>
      </c>
      <c r="K3" s="116" t="s">
        <v>6</v>
      </c>
      <c r="L3" s="99" t="s">
        <v>13</v>
      </c>
      <c r="M3" s="118" t="s">
        <v>24</v>
      </c>
      <c r="N3" s="120" t="s">
        <v>46</v>
      </c>
      <c r="O3" s="120" t="s">
        <v>14</v>
      </c>
      <c r="P3" s="122" t="s">
        <v>48</v>
      </c>
      <c r="Q3" s="127" t="s">
        <v>41</v>
      </c>
      <c r="R3" s="105" t="s">
        <v>17</v>
      </c>
      <c r="S3" s="106"/>
      <c r="T3" s="107"/>
      <c r="U3" s="108" t="s">
        <v>39</v>
      </c>
      <c r="V3" s="109"/>
      <c r="W3" s="110"/>
      <c r="X3" s="101" t="s">
        <v>4</v>
      </c>
      <c r="Y3" s="69"/>
      <c r="Z3" s="70"/>
    </row>
    <row r="4" spans="1:28" s="71" customFormat="1" ht="159.9" customHeight="1" thickBot="1" x14ac:dyDescent="0.3">
      <c r="A4" s="104"/>
      <c r="B4" s="115"/>
      <c r="C4" s="72" t="s">
        <v>0</v>
      </c>
      <c r="D4" s="72" t="s">
        <v>7</v>
      </c>
      <c r="E4" s="72" t="s">
        <v>22</v>
      </c>
      <c r="F4" s="72" t="s">
        <v>23</v>
      </c>
      <c r="G4" s="73" t="s">
        <v>42</v>
      </c>
      <c r="H4" s="73" t="s">
        <v>43</v>
      </c>
      <c r="I4" s="73" t="s">
        <v>44</v>
      </c>
      <c r="J4" s="126"/>
      <c r="K4" s="117"/>
      <c r="L4" s="100"/>
      <c r="M4" s="119"/>
      <c r="N4" s="121"/>
      <c r="O4" s="121"/>
      <c r="P4" s="123"/>
      <c r="Q4" s="128"/>
      <c r="R4" s="34" t="s">
        <v>2</v>
      </c>
      <c r="S4" s="35" t="s">
        <v>18</v>
      </c>
      <c r="T4" s="36" t="s">
        <v>11</v>
      </c>
      <c r="U4" s="34" t="s">
        <v>2</v>
      </c>
      <c r="V4" s="37" t="s">
        <v>18</v>
      </c>
      <c r="W4" s="38" t="s">
        <v>11</v>
      </c>
      <c r="X4" s="102"/>
      <c r="Y4" s="94" t="s">
        <v>45</v>
      </c>
    </row>
    <row r="5" spans="1:28" ht="21.75" customHeight="1" x14ac:dyDescent="0.3">
      <c r="A5" s="31">
        <v>1</v>
      </c>
      <c r="B5" s="16"/>
      <c r="C5" s="171" t="s">
        <v>61</v>
      </c>
      <c r="D5" s="171" t="s">
        <v>57</v>
      </c>
      <c r="E5" s="171" t="s">
        <v>60</v>
      </c>
      <c r="F5" s="171" t="s">
        <v>69</v>
      </c>
      <c r="G5" s="59">
        <v>2011</v>
      </c>
      <c r="H5" s="59">
        <v>2009</v>
      </c>
      <c r="I5" s="59">
        <v>2011</v>
      </c>
      <c r="J5" s="68">
        <f>VLOOKUP(G5,Letnice!$A$2:$B$7,2,FALSE)+VLOOKUP(H5,Letnice!$A$2:$B$7,2,FALSE)+VLOOKUP(I5,Letnice!$A$2:$B$7,2,FALSE)</f>
        <v>29</v>
      </c>
      <c r="K5" s="63">
        <f>VLOOKUP(J5,Letnice!$A$16:$B$58,2,FALSE)</f>
        <v>1002</v>
      </c>
      <c r="L5" s="46">
        <v>9</v>
      </c>
      <c r="M5" s="47">
        <v>10</v>
      </c>
      <c r="N5" s="47">
        <v>20</v>
      </c>
      <c r="O5" s="47">
        <v>26</v>
      </c>
      <c r="P5" s="47">
        <v>15</v>
      </c>
      <c r="Q5" s="93">
        <f>SUM(L5:P5)*2</f>
        <v>160</v>
      </c>
      <c r="R5" s="27">
        <v>14.2</v>
      </c>
      <c r="S5" s="28">
        <v>0</v>
      </c>
      <c r="T5" s="29">
        <f>R5+S5</f>
        <v>14.2</v>
      </c>
      <c r="U5" s="27">
        <v>18.7</v>
      </c>
      <c r="V5" s="28">
        <v>10</v>
      </c>
      <c r="W5" s="29">
        <f>U5+V5</f>
        <v>28.7</v>
      </c>
      <c r="X5" s="30">
        <f>K5+Q5-W5-T5</f>
        <v>1119.0999999999999</v>
      </c>
      <c r="Y5" s="96">
        <f>(IF(X5=X4,1,0))+(IF(X5=X6,1,0))</f>
        <v>0</v>
      </c>
      <c r="Z5" s="4"/>
      <c r="AA5" s="95"/>
      <c r="AB5" s="95"/>
    </row>
    <row r="6" spans="1:28" ht="21.75" customHeight="1" x14ac:dyDescent="0.3">
      <c r="A6" s="31">
        <v>2</v>
      </c>
      <c r="B6" s="16"/>
      <c r="C6" s="171" t="s">
        <v>63</v>
      </c>
      <c r="D6" s="171" t="s">
        <v>57</v>
      </c>
      <c r="E6" s="171" t="s">
        <v>60</v>
      </c>
      <c r="F6" s="171" t="s">
        <v>70</v>
      </c>
      <c r="G6" s="59">
        <v>2011</v>
      </c>
      <c r="H6" s="59">
        <v>2009</v>
      </c>
      <c r="I6" s="59">
        <v>2010</v>
      </c>
      <c r="J6" s="68">
        <f>VLOOKUP(G6,Letnice!$A$2:$B$7,2,FALSE)+VLOOKUP(H6,Letnice!$A$2:$B$7,2,FALSE)+VLOOKUP(I6,Letnice!$A$2:$B$7,2,FALSE)</f>
        <v>30</v>
      </c>
      <c r="K6" s="64">
        <f>VLOOKUP(J6,Letnice!$A$16:$B$58,2,FALSE)</f>
        <v>1001</v>
      </c>
      <c r="L6" s="16">
        <v>9</v>
      </c>
      <c r="M6" s="24">
        <v>10</v>
      </c>
      <c r="N6" s="24">
        <v>20</v>
      </c>
      <c r="O6" s="24">
        <v>25</v>
      </c>
      <c r="P6" s="24">
        <v>14</v>
      </c>
      <c r="Q6" s="93">
        <f>SUM(L6:P6)*2</f>
        <v>156</v>
      </c>
      <c r="R6" s="27">
        <v>21</v>
      </c>
      <c r="S6" s="28">
        <v>0</v>
      </c>
      <c r="T6" s="29">
        <f>R6+S6</f>
        <v>21</v>
      </c>
      <c r="U6" s="27">
        <v>21.5</v>
      </c>
      <c r="V6" s="28">
        <v>0</v>
      </c>
      <c r="W6" s="29">
        <f>U6+V6</f>
        <v>21.5</v>
      </c>
      <c r="X6" s="30">
        <f>K6+Q6-W6-T6</f>
        <v>1114.5</v>
      </c>
      <c r="Y6" s="96">
        <f>(IF(X6=X5,1,0))+(IF(X6=X9,1,0))</f>
        <v>0</v>
      </c>
      <c r="Z6" s="4"/>
      <c r="AA6" s="95"/>
      <c r="AB6" s="95"/>
    </row>
    <row r="7" spans="1:28" ht="21.75" customHeight="1" x14ac:dyDescent="0.3">
      <c r="A7" s="31">
        <v>3</v>
      </c>
      <c r="B7" s="16"/>
      <c r="C7" s="171" t="s">
        <v>66</v>
      </c>
      <c r="D7" s="171" t="s">
        <v>57</v>
      </c>
      <c r="E7" s="171" t="s">
        <v>60</v>
      </c>
      <c r="F7" s="171" t="s">
        <v>73</v>
      </c>
      <c r="G7" s="59">
        <v>2009</v>
      </c>
      <c r="H7" s="59">
        <v>2010</v>
      </c>
      <c r="I7" s="59">
        <v>2009</v>
      </c>
      <c r="J7" s="68">
        <f>VLOOKUP(G7,Letnice!$A$2:$B$7,2,FALSE)+VLOOKUP(H7,Letnice!$A$2:$B$7,2,FALSE)+VLOOKUP(I7,Letnice!$A$2:$B$7,2,FALSE)</f>
        <v>32</v>
      </c>
      <c r="K7" s="64">
        <f>VLOOKUP(J7,Letnice!$A$16:$B$58,2,FALSE)</f>
        <v>1001</v>
      </c>
      <c r="L7" s="16">
        <v>6</v>
      </c>
      <c r="M7" s="24">
        <v>9</v>
      </c>
      <c r="N7" s="24">
        <v>20</v>
      </c>
      <c r="O7" s="24">
        <v>21</v>
      </c>
      <c r="P7" s="24">
        <v>10</v>
      </c>
      <c r="Q7" s="93">
        <f>SUM(L7:P7)*2</f>
        <v>132</v>
      </c>
      <c r="R7" s="27">
        <v>18.5</v>
      </c>
      <c r="S7" s="28">
        <v>0</v>
      </c>
      <c r="T7" s="29">
        <f>R7+S7</f>
        <v>18.5</v>
      </c>
      <c r="U7" s="27">
        <v>19.899999999999999</v>
      </c>
      <c r="V7" s="28">
        <v>10</v>
      </c>
      <c r="W7" s="29">
        <f>U7+V7</f>
        <v>29.9</v>
      </c>
      <c r="X7" s="30">
        <f>K7+Q7-W7-T7</f>
        <v>1084.5999999999999</v>
      </c>
      <c r="Y7" s="96">
        <f>(IF(X9=X6,1,0))+(IF(X9=X7,1,0))</f>
        <v>0</v>
      </c>
      <c r="Z7" s="4"/>
      <c r="AA7" s="95"/>
      <c r="AB7" s="95"/>
    </row>
    <row r="8" spans="1:28" ht="21.75" customHeight="1" x14ac:dyDescent="0.3">
      <c r="A8" s="31">
        <v>4</v>
      </c>
      <c r="B8" s="16"/>
      <c r="C8" s="171" t="s">
        <v>67</v>
      </c>
      <c r="D8" s="171" t="s">
        <v>57</v>
      </c>
      <c r="E8" s="171" t="s">
        <v>60</v>
      </c>
      <c r="F8" s="171" t="s">
        <v>75</v>
      </c>
      <c r="G8" s="59">
        <v>2011</v>
      </c>
      <c r="H8" s="59">
        <v>2011</v>
      </c>
      <c r="I8" s="59">
        <v>2011</v>
      </c>
      <c r="J8" s="68">
        <f>VLOOKUP(G8,Letnice!$A$2:$B$7,2,FALSE)+VLOOKUP(H8,Letnice!$A$2:$B$7,2,FALSE)+VLOOKUP(I8,Letnice!$A$2:$B$7,2,FALSE)</f>
        <v>27</v>
      </c>
      <c r="K8" s="64">
        <f>VLOOKUP(J8,Letnice!$A$16:$B$58,2,FALSE)</f>
        <v>1002</v>
      </c>
      <c r="L8" s="16">
        <v>9</v>
      </c>
      <c r="M8" s="24">
        <v>5</v>
      </c>
      <c r="N8" s="24">
        <v>10</v>
      </c>
      <c r="O8" s="24">
        <v>18</v>
      </c>
      <c r="P8" s="24">
        <v>4</v>
      </c>
      <c r="Q8" s="93">
        <f>SUM(L8:P8)*2</f>
        <v>92</v>
      </c>
      <c r="R8" s="27">
        <v>27.6</v>
      </c>
      <c r="S8" s="28">
        <v>10</v>
      </c>
      <c r="T8" s="29">
        <f>R8+S8</f>
        <v>37.6</v>
      </c>
      <c r="U8" s="27">
        <v>21.3</v>
      </c>
      <c r="V8" s="28">
        <v>0</v>
      </c>
      <c r="W8" s="29">
        <f>U8+V8</f>
        <v>21.3</v>
      </c>
      <c r="X8" s="30">
        <f>K8+Q8-W8-T8</f>
        <v>1035.1000000000001</v>
      </c>
      <c r="Y8" s="96">
        <f>(IF(X7=X9,1,0))+(IF(X7=X8,1,0))</f>
        <v>0</v>
      </c>
      <c r="Z8" s="4"/>
      <c r="AA8" s="95"/>
      <c r="AB8" s="95"/>
    </row>
    <row r="9" spans="1:28" ht="21.75" customHeight="1" x14ac:dyDescent="0.3">
      <c r="A9" s="31">
        <v>5</v>
      </c>
      <c r="B9" s="16"/>
      <c r="C9" s="173" t="s">
        <v>71</v>
      </c>
      <c r="D9" s="173" t="s">
        <v>57</v>
      </c>
      <c r="E9" s="173" t="s">
        <v>60</v>
      </c>
      <c r="F9" s="174" t="s">
        <v>72</v>
      </c>
      <c r="G9" s="175">
        <v>2009</v>
      </c>
      <c r="H9" s="175">
        <v>2009</v>
      </c>
      <c r="I9" s="175">
        <v>2012</v>
      </c>
      <c r="J9" s="176">
        <f>VLOOKUP(G9,Letnice!$A$2:$B$7,2,FALSE)+VLOOKUP(H9,Letnice!$A$2:$B$7,2,FALSE)+VLOOKUP(I9,Letnice!$A$2:$B$7,2,FALSE)</f>
        <v>30</v>
      </c>
      <c r="K9" s="177">
        <f>VLOOKUP(J9,Letnice!$A$16:$B$58,2,FALSE)</f>
        <v>1001</v>
      </c>
      <c r="L9" s="178"/>
      <c r="M9" s="178"/>
      <c r="N9" s="178"/>
      <c r="O9" s="178"/>
      <c r="P9" s="178"/>
      <c r="Q9" s="179">
        <f>SUM(L9:P9)*2</f>
        <v>0</v>
      </c>
      <c r="R9" s="180"/>
      <c r="S9" s="181"/>
      <c r="T9" s="182">
        <f>R9+S9</f>
        <v>0</v>
      </c>
      <c r="U9" s="180"/>
      <c r="V9" s="181"/>
      <c r="W9" s="182">
        <f>U9+V9</f>
        <v>0</v>
      </c>
      <c r="X9" s="183" t="s">
        <v>74</v>
      </c>
      <c r="Y9" s="96" t="e">
        <f>(IF(X8=X7,1,0))+(IF(X8=#REF!,1,0))</f>
        <v>#REF!</v>
      </c>
      <c r="Z9" s="4"/>
      <c r="AA9" s="95"/>
      <c r="AB9" s="95"/>
    </row>
    <row r="10" spans="1:28" ht="21.75" customHeight="1" x14ac:dyDescent="0.35">
      <c r="B10" s="9"/>
      <c r="C10" s="9"/>
      <c r="D10" s="11"/>
      <c r="E10" s="11"/>
      <c r="F10" s="11"/>
      <c r="G10" s="11"/>
      <c r="H10" s="11"/>
      <c r="I10" s="11"/>
      <c r="J10" s="11"/>
      <c r="K10" s="9"/>
      <c r="L10" s="9"/>
      <c r="M10" s="9"/>
      <c r="N10" s="9"/>
      <c r="O10" s="14"/>
      <c r="P10" s="9"/>
      <c r="Q10" s="9"/>
      <c r="R10" s="62"/>
      <c r="S10" s="9"/>
      <c r="T10" s="9"/>
      <c r="U10" s="9"/>
      <c r="V10" s="20"/>
      <c r="W10" s="17"/>
      <c r="X10" s="18"/>
    </row>
    <row r="11" spans="1:28" ht="21.75" customHeight="1" x14ac:dyDescent="0.35">
      <c r="A11" s="12" t="str">
        <f>Osnovni_podatki!A9</f>
        <v>Predsednik tekmovalnega odbora:</v>
      </c>
      <c r="B11" s="9"/>
      <c r="C11" s="9"/>
      <c r="D11" s="11"/>
      <c r="E11" s="11"/>
      <c r="F11" s="11"/>
      <c r="G11" s="11"/>
      <c r="H11" s="11"/>
      <c r="I11" s="11"/>
      <c r="J11" s="11"/>
      <c r="K11" s="9" t="str">
        <f>Osnovni_podatki!A10</f>
        <v>Predsednik obračunske komisije:</v>
      </c>
      <c r="L11" s="9"/>
      <c r="M11" s="9"/>
      <c r="N11" s="9"/>
      <c r="O11" s="14"/>
      <c r="P11" s="9"/>
      <c r="Q11" s="9"/>
      <c r="R11" s="62"/>
      <c r="S11" s="9"/>
      <c r="T11" s="9"/>
      <c r="U11" s="9"/>
      <c r="V11" s="20"/>
      <c r="W11" s="17"/>
      <c r="X11" s="57" t="str">
        <f>Osnovni_podatki!A11</f>
        <v>Vodja tekmovanja:</v>
      </c>
    </row>
    <row r="12" spans="1:28" ht="21.75" customHeight="1" x14ac:dyDescent="0.35">
      <c r="A12" s="53" t="str">
        <f>Osnovni_podatki!B9</f>
        <v>Boštjan Narobe</v>
      </c>
      <c r="B12" s="9"/>
      <c r="C12" s="9"/>
      <c r="D12" s="11"/>
      <c r="E12" s="11"/>
      <c r="F12" s="11"/>
      <c r="G12" s="11"/>
      <c r="H12" s="11"/>
      <c r="I12" s="11"/>
      <c r="J12" s="11"/>
      <c r="K12" s="9" t="str">
        <f>Osnovni_podatki!B10</f>
        <v>Ignac Hribar</v>
      </c>
      <c r="L12" s="9"/>
      <c r="M12" s="9"/>
      <c r="N12" s="9"/>
      <c r="O12" s="14"/>
      <c r="P12" s="9"/>
      <c r="Q12" s="9"/>
      <c r="R12" s="62"/>
      <c r="S12" s="9"/>
      <c r="T12" s="9"/>
      <c r="U12" s="9"/>
      <c r="V12" s="20"/>
      <c r="W12" s="17"/>
      <c r="X12" s="58" t="str">
        <f>Osnovni_podatki!B11</f>
        <v>Tadeja Poljanšek</v>
      </c>
    </row>
    <row r="13" spans="1:28" ht="21.75" customHeight="1" x14ac:dyDescent="0.35">
      <c r="B13" s="9"/>
      <c r="C13" s="9"/>
      <c r="D13" s="11"/>
      <c r="E13" s="11"/>
      <c r="F13" s="11"/>
      <c r="G13" s="11"/>
      <c r="H13" s="11"/>
      <c r="I13" s="11"/>
      <c r="J13" s="11"/>
      <c r="K13" s="9"/>
      <c r="L13" s="9"/>
      <c r="M13" s="9"/>
      <c r="N13" s="9"/>
      <c r="O13" s="14"/>
      <c r="P13" s="9"/>
      <c r="Q13" s="9"/>
      <c r="R13" s="62"/>
      <c r="S13" s="9"/>
      <c r="T13" s="9"/>
      <c r="U13" s="9"/>
      <c r="V13" s="20"/>
      <c r="W13" s="17"/>
      <c r="X13" s="18"/>
    </row>
    <row r="14" spans="1:28" ht="21.75" customHeight="1" x14ac:dyDescent="0.35">
      <c r="B14" s="9"/>
      <c r="C14" s="9"/>
      <c r="D14" s="11"/>
      <c r="E14" s="11"/>
      <c r="F14" s="11"/>
      <c r="G14" s="11"/>
      <c r="H14" s="11"/>
      <c r="I14" s="11"/>
      <c r="J14" s="11"/>
      <c r="K14" s="9"/>
      <c r="L14" s="9"/>
      <c r="M14" s="9"/>
      <c r="N14" s="9"/>
      <c r="O14" s="14"/>
      <c r="P14" s="9"/>
      <c r="Q14" s="9"/>
      <c r="R14" s="62"/>
      <c r="S14" s="9"/>
      <c r="T14" s="9"/>
      <c r="U14" s="9"/>
      <c r="V14" s="20"/>
      <c r="W14" s="17"/>
      <c r="X14" s="18"/>
    </row>
    <row r="15" spans="1:28" ht="21.75" customHeight="1" x14ac:dyDescent="0.35">
      <c r="B15" s="9"/>
      <c r="C15" s="9"/>
      <c r="D15" s="11"/>
      <c r="E15" s="11"/>
      <c r="F15" s="11"/>
      <c r="G15" s="11"/>
      <c r="H15" s="11"/>
      <c r="I15" s="11"/>
      <c r="J15" s="11"/>
      <c r="K15" s="9"/>
      <c r="L15" s="9"/>
      <c r="M15" s="9"/>
      <c r="N15" s="9"/>
      <c r="O15" s="14"/>
      <c r="P15" s="9"/>
      <c r="Q15" s="9"/>
      <c r="R15" s="62"/>
      <c r="S15" s="9"/>
      <c r="T15" s="9"/>
      <c r="U15" s="9"/>
      <c r="V15" s="20"/>
      <c r="W15" s="17"/>
      <c r="X15" s="18"/>
    </row>
    <row r="16" spans="1:28" ht="21.75" customHeight="1" x14ac:dyDescent="0.35">
      <c r="B16" s="9"/>
      <c r="C16" s="9"/>
      <c r="D16" s="11"/>
      <c r="E16" s="11"/>
      <c r="F16" s="11"/>
      <c r="G16" s="11"/>
      <c r="H16" s="11"/>
      <c r="I16" s="11"/>
      <c r="J16" s="11"/>
      <c r="K16" s="9"/>
      <c r="L16" s="9"/>
      <c r="M16" s="9"/>
      <c r="N16" s="9"/>
      <c r="O16" s="14"/>
      <c r="P16" s="9"/>
      <c r="Q16" s="9"/>
      <c r="R16" s="62"/>
      <c r="S16" s="9"/>
      <c r="T16" s="9"/>
      <c r="U16" s="9"/>
      <c r="V16" s="20"/>
      <c r="W16" s="17"/>
      <c r="X16" s="18"/>
    </row>
    <row r="17" spans="2:24" ht="21.75" customHeight="1" x14ac:dyDescent="0.35">
      <c r="B17" s="9"/>
      <c r="C17" s="9"/>
      <c r="D17" s="11"/>
      <c r="E17" s="11"/>
      <c r="F17" s="11"/>
      <c r="G17" s="11"/>
      <c r="H17" s="11"/>
      <c r="I17" s="11"/>
      <c r="J17" s="11"/>
      <c r="K17" s="9"/>
      <c r="L17" s="9"/>
      <c r="M17" s="9"/>
      <c r="N17" s="9"/>
      <c r="O17" s="14"/>
      <c r="P17" s="9"/>
      <c r="Q17" s="9"/>
      <c r="R17" s="62"/>
      <c r="S17" s="9"/>
      <c r="T17" s="9"/>
      <c r="U17" s="9"/>
      <c r="V17" s="20"/>
      <c r="W17" s="17"/>
      <c r="X17" s="18"/>
    </row>
  </sheetData>
  <sheetProtection selectLockedCells="1" selectUnlockedCells="1"/>
  <sortState ref="C5:X8">
    <sortCondition descending="1" ref="X5:X8"/>
    <sortCondition descending="1" ref="Q5:Q8"/>
    <sortCondition ref="W5:W8"/>
    <sortCondition ref="T5:T8"/>
  </sortState>
  <mergeCells count="15">
    <mergeCell ref="L3:L4"/>
    <mergeCell ref="X3:X4"/>
    <mergeCell ref="A3:A4"/>
    <mergeCell ref="R3:T3"/>
    <mergeCell ref="U3:W3"/>
    <mergeCell ref="C3:F3"/>
    <mergeCell ref="B3:B4"/>
    <mergeCell ref="K3:K4"/>
    <mergeCell ref="M3:M4"/>
    <mergeCell ref="O3:O4"/>
    <mergeCell ref="P3:P4"/>
    <mergeCell ref="G3:I3"/>
    <mergeCell ref="J3:J4"/>
    <mergeCell ref="Q3:Q4"/>
    <mergeCell ref="N3:N4"/>
  </mergeCells>
  <phoneticPr fontId="0" type="noConversion"/>
  <conditionalFormatting sqref="Y5:Y9">
    <cfRule type="cellIs" dxfId="2" priority="1" operator="greaterThan">
      <formula>0</formula>
    </cfRule>
  </conditionalFormatting>
  <printOptions horizontalCentered="1"/>
  <pageMargins left="0.59055118110236227" right="0.59055118110236227" top="0.59055118110236227" bottom="0.39370078740157483" header="0" footer="0"/>
  <pageSetup paperSize="9" scale="61" fitToHeight="2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7"/>
  <sheetViews>
    <sheetView zoomScale="85" zoomScaleNormal="85" workbookViewId="0">
      <pane xSplit="2" ySplit="4" topLeftCell="C5" activePane="bottomRight" state="frozen"/>
      <selection activeCell="B4" sqref="B4:R36"/>
      <selection pane="topRight" activeCell="B4" sqref="B4:R36"/>
      <selection pane="bottomLeft" activeCell="B4" sqref="B4:R36"/>
      <selection pane="bottomRight" activeCell="S4" sqref="S4"/>
    </sheetView>
  </sheetViews>
  <sheetFormatPr defaultRowHeight="15.6" x14ac:dyDescent="0.3"/>
  <cols>
    <col min="1" max="2" width="5.6640625" customWidth="1"/>
    <col min="3" max="3" width="22.88671875" customWidth="1"/>
    <col min="4" max="6" width="25.6640625" customWidth="1"/>
    <col min="7" max="10" width="5.44140625" style="10" customWidth="1"/>
    <col min="11" max="11" width="6.88671875" style="67" customWidth="1"/>
    <col min="12" max="16" width="5.6640625" customWidth="1"/>
    <col min="17" max="17" width="5.6640625" style="8" customWidth="1"/>
    <col min="18" max="23" width="7.33203125" customWidth="1"/>
    <col min="24" max="24" width="8.88671875" customWidth="1"/>
    <col min="25" max="25" width="9.109375" style="2"/>
  </cols>
  <sheetData>
    <row r="1" spans="1:25" s="56" customFormat="1" ht="18" x14ac:dyDescent="0.35">
      <c r="A1" s="54" t="str">
        <f>Osnovni_podatki!B6</f>
        <v>GZ Mengeš</v>
      </c>
      <c r="B1" s="54"/>
      <c r="C1" s="54"/>
      <c r="D1" s="54"/>
      <c r="E1" s="54"/>
      <c r="F1" s="54"/>
      <c r="G1" s="54"/>
      <c r="H1" s="54"/>
      <c r="I1" s="54"/>
      <c r="J1" s="54"/>
      <c r="K1" s="60" t="str">
        <f>Osnovni_podatki!B5</f>
        <v>Kviz gasilske mladine GZ Mengeš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55" t="str">
        <f>Osnovni_podatki!B7&amp;", "&amp;TEXT(Osnovni_podatki!B8,"dd. mmmm yyyy")</f>
        <v>Vir pri Domžalah, petek in sobota, 28. in 29.2.2020</v>
      </c>
    </row>
    <row r="2" spans="1:25" s="2" customFormat="1" ht="12.75" customHeight="1" thickBot="1" x14ac:dyDescent="0.4">
      <c r="A2" s="12"/>
      <c r="B2" s="12"/>
      <c r="C2" s="12"/>
      <c r="D2" s="10"/>
      <c r="E2" s="10"/>
      <c r="F2" s="10"/>
      <c r="G2" s="10"/>
      <c r="H2" s="10"/>
      <c r="I2" s="10"/>
      <c r="J2" s="10"/>
      <c r="K2" s="65"/>
      <c r="L2" s="8"/>
      <c r="M2" s="8"/>
      <c r="N2" s="8"/>
      <c r="O2" s="13"/>
      <c r="P2" s="8"/>
      <c r="Q2" s="8"/>
      <c r="R2" s="8"/>
      <c r="S2" s="8"/>
      <c r="T2" s="8"/>
      <c r="U2" s="8"/>
      <c r="V2" s="19"/>
      <c r="W2" s="15"/>
      <c r="X2" s="15"/>
    </row>
    <row r="3" spans="1:25" s="48" customFormat="1" ht="60" customHeight="1" thickBot="1" x14ac:dyDescent="0.3">
      <c r="A3" s="134" t="s">
        <v>5</v>
      </c>
      <c r="B3" s="143" t="s">
        <v>8</v>
      </c>
      <c r="C3" s="140" t="s">
        <v>19</v>
      </c>
      <c r="D3" s="141"/>
      <c r="E3" s="141"/>
      <c r="F3" s="142"/>
      <c r="G3" s="149" t="s">
        <v>38</v>
      </c>
      <c r="H3" s="150"/>
      <c r="I3" s="151"/>
      <c r="J3" s="152" t="s">
        <v>40</v>
      </c>
      <c r="K3" s="145" t="s">
        <v>6</v>
      </c>
      <c r="L3" s="147" t="s">
        <v>12</v>
      </c>
      <c r="M3" s="147" t="s">
        <v>24</v>
      </c>
      <c r="N3" s="136" t="s">
        <v>47</v>
      </c>
      <c r="O3" s="136" t="s">
        <v>9</v>
      </c>
      <c r="P3" s="122" t="s">
        <v>48</v>
      </c>
      <c r="Q3" s="127" t="s">
        <v>41</v>
      </c>
      <c r="R3" s="138" t="s">
        <v>17</v>
      </c>
      <c r="S3" s="130"/>
      <c r="T3" s="139"/>
      <c r="U3" s="129" t="s">
        <v>39</v>
      </c>
      <c r="V3" s="130"/>
      <c r="W3" s="131"/>
      <c r="X3" s="132" t="s">
        <v>4</v>
      </c>
      <c r="Y3" s="69"/>
    </row>
    <row r="4" spans="1:25" s="48" customFormat="1" ht="159.9" customHeight="1" thickBot="1" x14ac:dyDescent="0.3">
      <c r="A4" s="135"/>
      <c r="B4" s="144"/>
      <c r="C4" s="74" t="s">
        <v>0</v>
      </c>
      <c r="D4" s="74" t="s">
        <v>7</v>
      </c>
      <c r="E4" s="74" t="s">
        <v>22</v>
      </c>
      <c r="F4" s="74" t="s">
        <v>23</v>
      </c>
      <c r="G4" s="73" t="s">
        <v>42</v>
      </c>
      <c r="H4" s="73" t="s">
        <v>43</v>
      </c>
      <c r="I4" s="73" t="s">
        <v>44</v>
      </c>
      <c r="J4" s="153"/>
      <c r="K4" s="146"/>
      <c r="L4" s="148"/>
      <c r="M4" s="148"/>
      <c r="N4" s="137"/>
      <c r="O4" s="137"/>
      <c r="P4" s="123"/>
      <c r="Q4" s="128"/>
      <c r="R4" s="75" t="s">
        <v>2</v>
      </c>
      <c r="S4" s="76" t="s">
        <v>18</v>
      </c>
      <c r="T4" s="77" t="s">
        <v>11</v>
      </c>
      <c r="U4" s="75" t="s">
        <v>2</v>
      </c>
      <c r="V4" s="76" t="s">
        <v>15</v>
      </c>
      <c r="W4" s="77" t="s">
        <v>11</v>
      </c>
      <c r="X4" s="133"/>
      <c r="Y4" s="94" t="s">
        <v>45</v>
      </c>
    </row>
    <row r="5" spans="1:25" ht="21" customHeight="1" x14ac:dyDescent="0.3">
      <c r="A5" s="31">
        <v>1</v>
      </c>
      <c r="B5" s="16"/>
      <c r="C5" s="171" t="s">
        <v>63</v>
      </c>
      <c r="D5" s="171" t="s">
        <v>57</v>
      </c>
      <c r="E5" s="171" t="s">
        <v>60</v>
      </c>
      <c r="F5" s="172" t="s">
        <v>64</v>
      </c>
      <c r="G5" s="59">
        <v>2006</v>
      </c>
      <c r="H5" s="59">
        <v>2006</v>
      </c>
      <c r="I5" s="59">
        <v>2006</v>
      </c>
      <c r="J5" s="59">
        <f>VLOOKUP(G5,Letnice!$D$2:$E$12,2,FALSE)+VLOOKUP(H5,Letnice!$D$2:$E$12,2,FALSE)+VLOOKUP(I5,Letnice!$D$2:$E$12,2,FALSE)</f>
        <v>42</v>
      </c>
      <c r="K5" s="64">
        <f>VLOOKUP(J5,Letnice!$D$16:$E$28,2,FALSE)</f>
        <v>1002</v>
      </c>
      <c r="L5" s="46">
        <v>9</v>
      </c>
      <c r="M5" s="47">
        <v>5</v>
      </c>
      <c r="N5" s="47">
        <v>14</v>
      </c>
      <c r="O5" s="47">
        <v>34</v>
      </c>
      <c r="P5" s="47">
        <v>10</v>
      </c>
      <c r="Q5" s="93">
        <f>SUM(L5:P5)*2</f>
        <v>144</v>
      </c>
      <c r="R5" s="27">
        <v>13.6</v>
      </c>
      <c r="S5" s="28">
        <v>0</v>
      </c>
      <c r="T5" s="30">
        <f>R5+S5</f>
        <v>13.6</v>
      </c>
      <c r="U5" s="27">
        <v>25.5</v>
      </c>
      <c r="V5" s="28">
        <v>1</v>
      </c>
      <c r="W5" s="30">
        <f>U5+V5</f>
        <v>26.5</v>
      </c>
      <c r="X5" s="30">
        <f>K5+Q5-W5-T5</f>
        <v>1105.9000000000001</v>
      </c>
      <c r="Y5" s="96">
        <f>(IF(X5=X4,1,0))+(IF(X5=X6,1,0))</f>
        <v>0</v>
      </c>
    </row>
    <row r="6" spans="1:25" ht="21" customHeight="1" x14ac:dyDescent="0.3">
      <c r="A6" s="31">
        <v>2</v>
      </c>
      <c r="B6" s="16"/>
      <c r="C6" s="171" t="s">
        <v>61</v>
      </c>
      <c r="D6" s="171" t="s">
        <v>57</v>
      </c>
      <c r="E6" s="171" t="s">
        <v>60</v>
      </c>
      <c r="F6" s="172" t="s">
        <v>62</v>
      </c>
      <c r="G6" s="59">
        <v>2005</v>
      </c>
      <c r="H6" s="59">
        <v>2007</v>
      </c>
      <c r="I6" s="59">
        <v>2007</v>
      </c>
      <c r="J6" s="59">
        <f>VLOOKUP(G6,Letnice!$D$2:$E$12,2,FALSE)+VLOOKUP(H6,Letnice!$D$2:$E$12,2,FALSE)+VLOOKUP(I6,Letnice!$D$2:$E$12,2,FALSE)</f>
        <v>41</v>
      </c>
      <c r="K6" s="64">
        <f>VLOOKUP(J6,Letnice!$D$16:$E$28,2,FALSE)</f>
        <v>1003</v>
      </c>
      <c r="L6" s="16">
        <v>9</v>
      </c>
      <c r="M6" s="24">
        <v>7</v>
      </c>
      <c r="N6" s="24">
        <v>20</v>
      </c>
      <c r="O6" s="24">
        <v>22</v>
      </c>
      <c r="P6" s="24">
        <v>17</v>
      </c>
      <c r="Q6" s="93">
        <f>SUM(L6:P6)*2</f>
        <v>150</v>
      </c>
      <c r="R6" s="27">
        <v>11.8</v>
      </c>
      <c r="S6" s="28">
        <v>10</v>
      </c>
      <c r="T6" s="30">
        <f>R6+S6</f>
        <v>21.8</v>
      </c>
      <c r="U6" s="27">
        <v>24.2</v>
      </c>
      <c r="V6" s="28">
        <v>10</v>
      </c>
      <c r="W6" s="30">
        <f>U6+V6</f>
        <v>34.200000000000003</v>
      </c>
      <c r="X6" s="30">
        <f>K6+Q6-W6-T6</f>
        <v>1097</v>
      </c>
      <c r="Y6" s="96">
        <f>(IF(X6=X5,1,0))+(IF(X6=X7,1,0))</f>
        <v>0</v>
      </c>
    </row>
    <row r="7" spans="1:25" ht="21" customHeight="1" x14ac:dyDescent="0.3">
      <c r="A7" s="31">
        <v>3</v>
      </c>
      <c r="B7" s="16"/>
      <c r="C7" s="171" t="s">
        <v>57</v>
      </c>
      <c r="D7" s="171" t="s">
        <v>57</v>
      </c>
      <c r="E7" s="171" t="s">
        <v>60</v>
      </c>
      <c r="F7" s="172" t="s">
        <v>65</v>
      </c>
      <c r="G7" s="59">
        <v>2005</v>
      </c>
      <c r="H7" s="59">
        <v>2007</v>
      </c>
      <c r="I7" s="59">
        <v>2008</v>
      </c>
      <c r="J7" s="59">
        <f>VLOOKUP(G7,Letnice!$D$2:$E$12,2,FALSE)+VLOOKUP(H7,Letnice!$D$2:$E$12,2,FALSE)+VLOOKUP(I7,Letnice!$D$2:$E$12,2,FALSE)</f>
        <v>40</v>
      </c>
      <c r="K7" s="64">
        <f>VLOOKUP(J7,Letnice!$D$16:$E$28,2,FALSE)</f>
        <v>1003</v>
      </c>
      <c r="L7" s="16">
        <v>7</v>
      </c>
      <c r="M7" s="24">
        <v>5</v>
      </c>
      <c r="N7" s="24">
        <v>18</v>
      </c>
      <c r="O7" s="24">
        <v>32</v>
      </c>
      <c r="P7" s="24">
        <v>9</v>
      </c>
      <c r="Q7" s="93">
        <f>SUM(L7:P7)*2</f>
        <v>142</v>
      </c>
      <c r="R7" s="27">
        <v>32.200000000000003</v>
      </c>
      <c r="S7" s="28">
        <v>0</v>
      </c>
      <c r="T7" s="30">
        <f>R7+S7</f>
        <v>32.200000000000003</v>
      </c>
      <c r="U7" s="27">
        <v>29.5</v>
      </c>
      <c r="V7" s="28">
        <v>10</v>
      </c>
      <c r="W7" s="30">
        <f>U7+V7</f>
        <v>39.5</v>
      </c>
      <c r="X7" s="30">
        <f>K7+Q7-W7-T7</f>
        <v>1073.3</v>
      </c>
      <c r="Y7" s="96">
        <f t="shared" ref="Y7:Y8" si="0">(IF(X7=X6,1,0))+(IF(X7=X8,1,0))</f>
        <v>0</v>
      </c>
    </row>
    <row r="8" spans="1:25" ht="21" customHeight="1" x14ac:dyDescent="0.3">
      <c r="A8" s="31">
        <v>4</v>
      </c>
      <c r="B8" s="16"/>
      <c r="C8" s="171" t="s">
        <v>66</v>
      </c>
      <c r="D8" s="171" t="s">
        <v>57</v>
      </c>
      <c r="E8" s="171" t="s">
        <v>60</v>
      </c>
      <c r="F8" s="172" t="s">
        <v>76</v>
      </c>
      <c r="G8" s="59">
        <v>2007</v>
      </c>
      <c r="H8" s="59">
        <v>2008</v>
      </c>
      <c r="I8" s="59">
        <v>2009</v>
      </c>
      <c r="J8" s="59">
        <f>VLOOKUP(G8,Letnice!$D$2:$E$12,2,FALSE)+VLOOKUP(H8,Letnice!$D$2:$E$12,2,FALSE)+VLOOKUP(I8,Letnice!$D$2:$E$12,2,FALSE)</f>
        <v>37</v>
      </c>
      <c r="K8" s="64">
        <f>VLOOKUP(J8,Letnice!$D$16:$E$28,2,FALSE)</f>
        <v>1005</v>
      </c>
      <c r="L8" s="16">
        <v>8</v>
      </c>
      <c r="M8" s="24">
        <v>3</v>
      </c>
      <c r="N8" s="24">
        <v>16</v>
      </c>
      <c r="O8" s="24">
        <v>29</v>
      </c>
      <c r="P8" s="24">
        <v>1</v>
      </c>
      <c r="Q8" s="93">
        <f>SUM(L8:P8)*2</f>
        <v>114</v>
      </c>
      <c r="R8" s="27">
        <v>24.2</v>
      </c>
      <c r="S8" s="28">
        <v>0</v>
      </c>
      <c r="T8" s="30">
        <f>R8+S8</f>
        <v>24.2</v>
      </c>
      <c r="U8" s="27">
        <v>31.4</v>
      </c>
      <c r="V8" s="28">
        <v>12</v>
      </c>
      <c r="W8" s="30">
        <f>U8+V8</f>
        <v>43.4</v>
      </c>
      <c r="X8" s="30">
        <f>K8+Q8-W8-T8</f>
        <v>1051.3999999999999</v>
      </c>
      <c r="Y8" s="96">
        <f t="shared" si="0"/>
        <v>0</v>
      </c>
    </row>
    <row r="9" spans="1:25" ht="21" customHeight="1" x14ac:dyDescent="0.3">
      <c r="A9" s="31">
        <v>5</v>
      </c>
      <c r="B9" s="16"/>
      <c r="C9" s="171" t="s">
        <v>67</v>
      </c>
      <c r="D9" s="171" t="s">
        <v>57</v>
      </c>
      <c r="E9" s="171" t="s">
        <v>60</v>
      </c>
      <c r="F9" s="172" t="s">
        <v>68</v>
      </c>
      <c r="G9" s="59">
        <v>2007</v>
      </c>
      <c r="H9" s="59">
        <v>2007</v>
      </c>
      <c r="I9" s="59">
        <v>2007</v>
      </c>
      <c r="J9" s="59">
        <f>VLOOKUP(G9,Letnice!$D$2:$E$12,2,FALSE)+VLOOKUP(H9,Letnice!$D$2:$E$12,2,FALSE)+VLOOKUP(I9,Letnice!$D$2:$E$12,2,FALSE)</f>
        <v>39</v>
      </c>
      <c r="K9" s="64">
        <f>VLOOKUP(J9,Letnice!$D$16:$E$28,2,FALSE)</f>
        <v>1003</v>
      </c>
      <c r="L9" s="16">
        <v>6</v>
      </c>
      <c r="M9" s="24">
        <v>4</v>
      </c>
      <c r="N9" s="24">
        <v>12</v>
      </c>
      <c r="O9" s="24">
        <v>23</v>
      </c>
      <c r="P9" s="24">
        <v>5</v>
      </c>
      <c r="Q9" s="93">
        <f>SUM(L9:P9)*2</f>
        <v>100</v>
      </c>
      <c r="R9" s="27">
        <v>16.399999999999999</v>
      </c>
      <c r="S9" s="28">
        <v>10</v>
      </c>
      <c r="T9" s="30">
        <f>R9+S9</f>
        <v>26.4</v>
      </c>
      <c r="U9" s="27">
        <v>27.3</v>
      </c>
      <c r="V9" s="28">
        <v>4</v>
      </c>
      <c r="W9" s="30">
        <f>U9+V9</f>
        <v>31.3</v>
      </c>
      <c r="X9" s="30">
        <f>K9+Q9-W9-T9</f>
        <v>1045.3</v>
      </c>
      <c r="Y9" s="96" t="e">
        <f>(IF(X9=X8,1,0))+(IF(X9=#REF!,1,0))</f>
        <v>#REF!</v>
      </c>
    </row>
    <row r="10" spans="1:25" s="2" customFormat="1" ht="21.75" customHeight="1" x14ac:dyDescent="0.35">
      <c r="A10" s="12"/>
      <c r="B10" s="9"/>
      <c r="C10" s="9"/>
      <c r="D10" s="11"/>
      <c r="E10" s="11"/>
      <c r="F10" s="11"/>
      <c r="G10" s="11"/>
      <c r="H10" s="11"/>
      <c r="I10" s="11"/>
      <c r="J10" s="11"/>
      <c r="K10" s="66"/>
      <c r="L10" s="9"/>
      <c r="M10" s="9"/>
      <c r="N10" s="9"/>
      <c r="O10" s="14"/>
      <c r="P10" s="9"/>
      <c r="Q10" s="9"/>
      <c r="R10" s="9"/>
      <c r="S10" s="9"/>
      <c r="T10" s="9"/>
      <c r="U10" s="9"/>
      <c r="V10" s="20"/>
      <c r="W10" s="17"/>
      <c r="X10" s="18"/>
    </row>
    <row r="11" spans="1:25" s="2" customFormat="1" ht="21.75" customHeight="1" x14ac:dyDescent="0.35">
      <c r="A11" s="12" t="str">
        <f>Osnovni_podatki!A9</f>
        <v>Predsednik tekmovalnega odbora:</v>
      </c>
      <c r="B11" s="9"/>
      <c r="C11" s="9"/>
      <c r="D11" s="11"/>
      <c r="E11" s="11"/>
      <c r="F11" s="11"/>
      <c r="G11" s="11"/>
      <c r="H11" s="11"/>
      <c r="I11" s="11"/>
      <c r="J11" s="11"/>
      <c r="K11" s="66" t="str">
        <f>Osnovni_podatki!A10</f>
        <v>Predsednik obračunske komisije:</v>
      </c>
      <c r="L11" s="9"/>
      <c r="M11" s="9"/>
      <c r="N11" s="9"/>
      <c r="O11" s="14"/>
      <c r="P11" s="9"/>
      <c r="Q11" s="9"/>
      <c r="R11" s="9"/>
      <c r="S11" s="9"/>
      <c r="T11" s="9"/>
      <c r="U11" s="9"/>
      <c r="V11" s="20"/>
      <c r="W11" s="17"/>
      <c r="X11" s="57" t="str">
        <f>Osnovni_podatki!A11</f>
        <v>Vodja tekmovanja:</v>
      </c>
    </row>
    <row r="12" spans="1:25" s="2" customFormat="1" ht="21.75" customHeight="1" x14ac:dyDescent="0.35">
      <c r="A12" s="53" t="str">
        <f>Osnovni_podatki!B9</f>
        <v>Boštjan Narobe</v>
      </c>
      <c r="B12" s="9"/>
      <c r="C12" s="9"/>
      <c r="D12" s="11"/>
      <c r="E12" s="11"/>
      <c r="F12" s="11"/>
      <c r="G12" s="11"/>
      <c r="H12" s="11"/>
      <c r="I12" s="11"/>
      <c r="J12" s="11"/>
      <c r="K12" s="66" t="str">
        <f>Osnovni_podatki!B10</f>
        <v>Ignac Hribar</v>
      </c>
      <c r="L12" s="9"/>
      <c r="M12" s="9"/>
      <c r="N12" s="9"/>
      <c r="O12" s="14"/>
      <c r="P12" s="9"/>
      <c r="Q12" s="9"/>
      <c r="R12" s="9"/>
      <c r="S12" s="9"/>
      <c r="T12" s="9"/>
      <c r="U12" s="9"/>
      <c r="V12" s="20"/>
      <c r="W12" s="17"/>
      <c r="X12" s="58" t="str">
        <f>Osnovni_podatki!B11</f>
        <v>Tadeja Poljanšek</v>
      </c>
    </row>
    <row r="13" spans="1:25" x14ac:dyDescent="0.3">
      <c r="G13" s="11"/>
      <c r="H13" s="11"/>
      <c r="I13" s="11"/>
      <c r="J13" s="11"/>
      <c r="K13" s="66"/>
      <c r="Q13" s="9"/>
    </row>
    <row r="14" spans="1:25" x14ac:dyDescent="0.3">
      <c r="G14" s="11"/>
      <c r="H14" s="11"/>
      <c r="I14" s="11"/>
      <c r="J14" s="11"/>
      <c r="K14" s="66"/>
      <c r="Q14" s="9"/>
    </row>
    <row r="15" spans="1:25" x14ac:dyDescent="0.3">
      <c r="G15" s="11"/>
      <c r="H15" s="11"/>
      <c r="I15" s="11"/>
      <c r="J15" s="11"/>
      <c r="K15" s="66"/>
      <c r="Q15" s="9"/>
    </row>
    <row r="16" spans="1:25" x14ac:dyDescent="0.3">
      <c r="G16" s="11"/>
      <c r="H16" s="11"/>
      <c r="I16" s="11"/>
      <c r="J16" s="11"/>
      <c r="K16" s="66"/>
      <c r="Q16" s="9"/>
    </row>
    <row r="17" spans="7:17" x14ac:dyDescent="0.3">
      <c r="G17" s="11"/>
      <c r="H17" s="11"/>
      <c r="I17" s="11"/>
      <c r="J17" s="11"/>
      <c r="K17" s="66"/>
      <c r="Q17" s="9"/>
    </row>
  </sheetData>
  <sortState ref="C5:X9">
    <sortCondition descending="1" ref="X5:X9"/>
    <sortCondition descending="1" ref="Q5:Q9"/>
    <sortCondition ref="W5:W9"/>
    <sortCondition ref="T5:T9"/>
  </sortState>
  <mergeCells count="15">
    <mergeCell ref="U3:W3"/>
    <mergeCell ref="X3:X4"/>
    <mergeCell ref="A3:A4"/>
    <mergeCell ref="O3:O4"/>
    <mergeCell ref="P3:P4"/>
    <mergeCell ref="R3:T3"/>
    <mergeCell ref="C3:F3"/>
    <mergeCell ref="B3:B4"/>
    <mergeCell ref="K3:K4"/>
    <mergeCell ref="M3:M4"/>
    <mergeCell ref="L3:L4"/>
    <mergeCell ref="G3:I3"/>
    <mergeCell ref="J3:J4"/>
    <mergeCell ref="Q3:Q4"/>
    <mergeCell ref="N3:N4"/>
  </mergeCells>
  <phoneticPr fontId="11" type="noConversion"/>
  <conditionalFormatting sqref="Y5:Y9">
    <cfRule type="cellIs" dxfId="1" priority="1" operator="greaterThan">
      <formula>0</formula>
    </cfRule>
  </conditionalFormatting>
  <printOptions horizontalCentered="1"/>
  <pageMargins left="0.59055118110236227" right="0.59055118110236227" top="0.59055118110236227" bottom="0.39370078740157483" header="0" footer="0"/>
  <pageSetup paperSize="9" scale="69" fitToHeight="2" orientation="landscape" r:id="rId1"/>
  <headerFooter>
    <oddHeader xml:space="preserve">&amp;C&amp;"Arial,Krepko"&amp;11 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zoomScale="85" zoomScaleNormal="85" workbookViewId="0">
      <pane xSplit="2" ySplit="4" topLeftCell="C5" activePane="bottomRight" state="frozen"/>
      <selection activeCell="B4" sqref="B4:R36"/>
      <selection pane="topRight" activeCell="B4" sqref="B4:R36"/>
      <selection pane="bottomLeft" activeCell="B4" sqref="B4:R36"/>
      <selection pane="bottomRight" activeCell="Z4" sqref="Z4"/>
    </sheetView>
  </sheetViews>
  <sheetFormatPr defaultColWidth="9.109375" defaultRowHeight="15.6" x14ac:dyDescent="0.3"/>
  <cols>
    <col min="1" max="1" width="5.6640625" style="32" customWidth="1"/>
    <col min="2" max="2" width="5.6640625" style="21" customWidth="1"/>
    <col min="3" max="3" width="25.6640625" style="21" customWidth="1"/>
    <col min="4" max="6" width="25.6640625" style="2" customWidth="1"/>
    <col min="7" max="8" width="5.6640625" style="21" customWidth="1"/>
    <col min="9" max="12" width="5.6640625" style="6" customWidth="1"/>
    <col min="13" max="13" width="5.6640625" style="8" customWidth="1"/>
    <col min="14" max="15" width="7.33203125" style="6" customWidth="1"/>
    <col min="16" max="16" width="7.33203125" style="15" customWidth="1"/>
    <col min="17" max="18" width="7.33203125" style="7" customWidth="1"/>
    <col min="19" max="19" width="7.33203125" style="23" customWidth="1"/>
    <col min="20" max="20" width="8.88671875" style="6" customWidth="1"/>
    <col min="21" max="21" width="0.109375" style="2" customWidth="1"/>
    <col min="22" max="22" width="9.109375" style="2"/>
    <col min="23" max="23" width="3.44140625" style="2" customWidth="1"/>
    <col min="24" max="16384" width="9.109375" style="2"/>
  </cols>
  <sheetData>
    <row r="1" spans="1:24" s="56" customFormat="1" ht="18" x14ac:dyDescent="0.35">
      <c r="A1" s="54" t="str">
        <f>Osnovni_podatki!B6</f>
        <v>GZ Mengeš</v>
      </c>
      <c r="B1" s="54"/>
      <c r="C1" s="54"/>
      <c r="D1" s="54"/>
      <c r="E1" s="54"/>
      <c r="F1" s="54"/>
      <c r="G1" s="19" t="str">
        <f>Osnovni_podatki!B5</f>
        <v>Kviz gasilske mladine GZ Mengeš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55" t="str">
        <f>Osnovni_podatki!B7&amp;", "&amp;TEXT(Osnovni_podatki!B8,"dd. mmmm yyyy")</f>
        <v>Vir pri Domžalah, petek in sobota, 28. in 29.2.2020</v>
      </c>
    </row>
    <row r="2" spans="1:24" ht="12.75" customHeight="1" thickBot="1" x14ac:dyDescent="0.4">
      <c r="A2" s="12"/>
      <c r="B2" s="12"/>
      <c r="C2" s="12"/>
      <c r="D2" s="10"/>
      <c r="E2" s="10"/>
      <c r="F2" s="10"/>
      <c r="G2" s="33"/>
      <c r="H2" s="8"/>
      <c r="I2" s="8"/>
      <c r="J2" s="8"/>
      <c r="K2" s="13"/>
      <c r="L2" s="8"/>
      <c r="N2" s="8"/>
      <c r="O2" s="8"/>
      <c r="P2" s="8"/>
      <c r="Q2" s="8"/>
      <c r="R2" s="19"/>
      <c r="S2" s="15"/>
      <c r="T2" s="15"/>
    </row>
    <row r="3" spans="1:24" s="1" customFormat="1" ht="60" customHeight="1" thickBot="1" x14ac:dyDescent="0.3">
      <c r="A3" s="160" t="s">
        <v>5</v>
      </c>
      <c r="B3" s="164" t="s">
        <v>8</v>
      </c>
      <c r="C3" s="140" t="s">
        <v>20</v>
      </c>
      <c r="D3" s="162"/>
      <c r="E3" s="162"/>
      <c r="F3" s="163"/>
      <c r="G3" s="169" t="s">
        <v>1</v>
      </c>
      <c r="H3" s="154" t="s">
        <v>10</v>
      </c>
      <c r="I3" s="118" t="s">
        <v>24</v>
      </c>
      <c r="J3" s="167" t="s">
        <v>47</v>
      </c>
      <c r="K3" s="167" t="s">
        <v>9</v>
      </c>
      <c r="L3" s="122" t="s">
        <v>48</v>
      </c>
      <c r="M3" s="127" t="s">
        <v>41</v>
      </c>
      <c r="N3" s="105" t="s">
        <v>21</v>
      </c>
      <c r="O3" s="106"/>
      <c r="P3" s="124"/>
      <c r="Q3" s="108" t="s">
        <v>39</v>
      </c>
      <c r="R3" s="109"/>
      <c r="S3" s="110"/>
      <c r="T3" s="156" t="s">
        <v>4</v>
      </c>
      <c r="U3" s="157"/>
      <c r="V3" s="69"/>
      <c r="W3" s="5"/>
      <c r="X3" s="5"/>
    </row>
    <row r="4" spans="1:24" ht="159.9" customHeight="1" thickBot="1" x14ac:dyDescent="0.3">
      <c r="A4" s="161"/>
      <c r="B4" s="165"/>
      <c r="C4" s="97" t="s">
        <v>0</v>
      </c>
      <c r="D4" s="97" t="s">
        <v>7</v>
      </c>
      <c r="E4" s="97" t="s">
        <v>22</v>
      </c>
      <c r="F4" s="97" t="s">
        <v>23</v>
      </c>
      <c r="G4" s="170"/>
      <c r="H4" s="155"/>
      <c r="I4" s="166"/>
      <c r="J4" s="168"/>
      <c r="K4" s="168"/>
      <c r="L4" s="123"/>
      <c r="M4" s="128"/>
      <c r="N4" s="39" t="s">
        <v>2</v>
      </c>
      <c r="O4" s="39" t="s">
        <v>18</v>
      </c>
      <c r="P4" s="40" t="s">
        <v>11</v>
      </c>
      <c r="Q4" s="41" t="s">
        <v>2</v>
      </c>
      <c r="R4" s="42" t="s">
        <v>3</v>
      </c>
      <c r="S4" s="43" t="s">
        <v>11</v>
      </c>
      <c r="T4" s="158"/>
      <c r="U4" s="159"/>
      <c r="V4" s="94" t="s">
        <v>45</v>
      </c>
      <c r="W4" s="3"/>
      <c r="X4" s="4"/>
    </row>
    <row r="5" spans="1:24" ht="21.75" customHeight="1" x14ac:dyDescent="0.3">
      <c r="A5" s="45">
        <v>1</v>
      </c>
      <c r="B5" s="46"/>
      <c r="C5" s="171" t="s">
        <v>56</v>
      </c>
      <c r="D5" s="171" t="s">
        <v>57</v>
      </c>
      <c r="E5" s="171" t="s">
        <v>60</v>
      </c>
      <c r="F5" s="171" t="s">
        <v>58</v>
      </c>
      <c r="G5" s="46">
        <v>1000</v>
      </c>
      <c r="H5" s="46">
        <v>6</v>
      </c>
      <c r="I5" s="47">
        <v>8</v>
      </c>
      <c r="J5" s="47">
        <v>20</v>
      </c>
      <c r="K5" s="47">
        <v>27</v>
      </c>
      <c r="L5" s="47">
        <v>10</v>
      </c>
      <c r="M5" s="93">
        <f>SUM(H5:L5)*2</f>
        <v>142</v>
      </c>
      <c r="N5" s="27">
        <v>25.2</v>
      </c>
      <c r="O5" s="28">
        <v>10</v>
      </c>
      <c r="P5" s="44">
        <f>SUM(O5+N5)</f>
        <v>35.200000000000003</v>
      </c>
      <c r="Q5" s="27">
        <v>22.7</v>
      </c>
      <c r="R5" s="28">
        <v>5</v>
      </c>
      <c r="S5" s="44">
        <f>SUM(Q5+R5)</f>
        <v>27.7</v>
      </c>
      <c r="T5" s="44">
        <f>G5+M5-S5-P5</f>
        <v>1079.0999999999999</v>
      </c>
      <c r="U5" s="25"/>
      <c r="V5" s="96">
        <f>(IF(T5=T4,1,0))+(IF(T5=T6,1,0))</f>
        <v>0</v>
      </c>
      <c r="W5" s="22"/>
      <c r="X5" s="4"/>
    </row>
    <row r="6" spans="1:24" ht="21.75" customHeight="1" x14ac:dyDescent="0.3">
      <c r="A6" s="31">
        <v>2</v>
      </c>
      <c r="B6" s="16"/>
      <c r="C6" s="171" t="s">
        <v>57</v>
      </c>
      <c r="D6" s="171" t="s">
        <v>57</v>
      </c>
      <c r="E6" s="171" t="s">
        <v>60</v>
      </c>
      <c r="F6" s="171" t="s">
        <v>59</v>
      </c>
      <c r="G6" s="16">
        <v>1000</v>
      </c>
      <c r="H6" s="16">
        <v>6</v>
      </c>
      <c r="I6" s="24">
        <v>8</v>
      </c>
      <c r="J6" s="24">
        <v>20</v>
      </c>
      <c r="K6" s="24">
        <v>27</v>
      </c>
      <c r="L6" s="24">
        <v>17</v>
      </c>
      <c r="M6" s="93">
        <f>SUM(H6:L6)*2</f>
        <v>156</v>
      </c>
      <c r="N6" s="27">
        <v>38.9</v>
      </c>
      <c r="O6" s="28">
        <v>10</v>
      </c>
      <c r="P6" s="30">
        <f>SUM(O6+N6)</f>
        <v>48.9</v>
      </c>
      <c r="Q6" s="27">
        <v>26.3</v>
      </c>
      <c r="R6" s="28">
        <v>2</v>
      </c>
      <c r="S6" s="30">
        <f>SUM(Q6+R6)</f>
        <v>28.3</v>
      </c>
      <c r="T6" s="30">
        <f>G6+M6-S6-P6</f>
        <v>1078.8</v>
      </c>
      <c r="U6" s="26"/>
      <c r="V6" s="96" t="e">
        <f>(IF(T6=T5,1,0))+(IF(T6=#REF!,1,0))</f>
        <v>#REF!</v>
      </c>
      <c r="W6" s="4"/>
      <c r="X6" s="4"/>
    </row>
    <row r="7" spans="1:24" ht="21.75" customHeight="1" x14ac:dyDescent="0.35">
      <c r="A7" s="12"/>
      <c r="B7" s="9"/>
      <c r="C7" s="9"/>
      <c r="D7" s="11"/>
      <c r="E7" s="11"/>
      <c r="F7" s="11"/>
      <c r="G7" s="9"/>
      <c r="H7" s="9"/>
      <c r="I7" s="9"/>
      <c r="J7" s="9"/>
      <c r="K7" s="14"/>
      <c r="L7" s="9"/>
      <c r="M7" s="9"/>
      <c r="N7" s="9"/>
      <c r="O7" s="9"/>
      <c r="P7" s="9"/>
      <c r="Q7" s="9"/>
      <c r="R7" s="20"/>
      <c r="S7" s="17"/>
      <c r="T7" s="18"/>
    </row>
    <row r="8" spans="1:24" ht="21.75" customHeight="1" x14ac:dyDescent="0.35">
      <c r="A8" s="12" t="str">
        <f>Osnovni_podatki!A9</f>
        <v>Predsednik tekmovalnega odbora:</v>
      </c>
      <c r="B8" s="9"/>
      <c r="C8" s="9"/>
      <c r="D8" s="11"/>
      <c r="E8" s="11"/>
      <c r="F8" s="11"/>
      <c r="G8" s="9" t="str">
        <f>Osnovni_podatki!A10</f>
        <v>Predsednik obračunske komisije:</v>
      </c>
      <c r="H8" s="9"/>
      <c r="I8" s="9"/>
      <c r="J8" s="9"/>
      <c r="K8" s="14"/>
      <c r="L8" s="9"/>
      <c r="M8" s="9"/>
      <c r="N8" s="9"/>
      <c r="O8" s="9"/>
      <c r="P8" s="9"/>
      <c r="Q8" s="9"/>
      <c r="R8" s="20"/>
      <c r="S8" s="17"/>
      <c r="T8" s="57" t="str">
        <f>Osnovni_podatki!A11</f>
        <v>Vodja tekmovanja:</v>
      </c>
    </row>
    <row r="9" spans="1:24" ht="21.75" customHeight="1" x14ac:dyDescent="0.35">
      <c r="A9" s="53" t="str">
        <f>Osnovni_podatki!B9</f>
        <v>Boštjan Narobe</v>
      </c>
      <c r="B9" s="9"/>
      <c r="C9" s="9"/>
      <c r="D9" s="11"/>
      <c r="E9" s="11"/>
      <c r="F9" s="11"/>
      <c r="G9" s="9" t="str">
        <f>Osnovni_podatki!B10</f>
        <v>Ignac Hribar</v>
      </c>
      <c r="H9" s="9"/>
      <c r="I9" s="9"/>
      <c r="J9" s="9"/>
      <c r="K9" s="14"/>
      <c r="L9" s="9"/>
      <c r="M9" s="9"/>
      <c r="N9" s="9"/>
      <c r="O9" s="9"/>
      <c r="P9" s="9"/>
      <c r="Q9" s="9"/>
      <c r="R9" s="20"/>
      <c r="S9" s="17"/>
      <c r="T9" s="58" t="str">
        <f>Osnovni_podatki!B11</f>
        <v>Tadeja Poljanšek</v>
      </c>
    </row>
    <row r="10" spans="1:24" x14ac:dyDescent="0.3">
      <c r="M10" s="9"/>
    </row>
    <row r="11" spans="1:24" x14ac:dyDescent="0.3">
      <c r="M11" s="9"/>
    </row>
    <row r="12" spans="1:24" x14ac:dyDescent="0.3">
      <c r="M12" s="9"/>
    </row>
    <row r="13" spans="1:24" x14ac:dyDescent="0.3">
      <c r="M13" s="9"/>
    </row>
    <row r="14" spans="1:24" x14ac:dyDescent="0.3">
      <c r="M14" s="9"/>
    </row>
  </sheetData>
  <sortState ref="C5:T6">
    <sortCondition descending="1" ref="T5:T6"/>
    <sortCondition descending="1" ref="M5:M6"/>
    <sortCondition ref="S5:S6"/>
    <sortCondition ref="P5:P6"/>
  </sortState>
  <mergeCells count="13">
    <mergeCell ref="H3:H4"/>
    <mergeCell ref="T3:U4"/>
    <mergeCell ref="A3:A4"/>
    <mergeCell ref="C3:F3"/>
    <mergeCell ref="B3:B4"/>
    <mergeCell ref="Q3:S3"/>
    <mergeCell ref="N3:P3"/>
    <mergeCell ref="L3:L4"/>
    <mergeCell ref="I3:I4"/>
    <mergeCell ref="K3:K4"/>
    <mergeCell ref="G3:G4"/>
    <mergeCell ref="M3:M4"/>
    <mergeCell ref="J3:J4"/>
  </mergeCells>
  <phoneticPr fontId="0" type="noConversion"/>
  <conditionalFormatting sqref="V5:V6">
    <cfRule type="cellIs" dxfId="0" priority="1" operator="greaterThan">
      <formula>0</formula>
    </cfRule>
  </conditionalFormatting>
  <printOptions horizontalCentered="1"/>
  <pageMargins left="0.59055118110236227" right="0.59055118110236227" top="0.59055118110236227" bottom="0.39370078740157483" header="0" footer="0"/>
  <pageSetup paperSize="9" scale="66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A18" sqref="A18"/>
    </sheetView>
  </sheetViews>
  <sheetFormatPr defaultRowHeight="13.2" x14ac:dyDescent="0.25"/>
  <sheetData>
    <row r="1" spans="1:8" ht="25.5" customHeight="1" x14ac:dyDescent="0.25">
      <c r="A1" s="78" t="s">
        <v>33</v>
      </c>
      <c r="B1" s="79" t="s">
        <v>36</v>
      </c>
      <c r="D1" s="86" t="s">
        <v>34</v>
      </c>
      <c r="E1" s="79" t="s">
        <v>36</v>
      </c>
      <c r="H1" s="91" t="s">
        <v>35</v>
      </c>
    </row>
    <row r="2" spans="1:8" ht="13.8" thickBot="1" x14ac:dyDescent="0.3">
      <c r="A2" s="80">
        <v>2014</v>
      </c>
      <c r="B2" s="81">
        <v>6</v>
      </c>
      <c r="D2" s="80">
        <v>2014</v>
      </c>
      <c r="E2" s="81">
        <v>12</v>
      </c>
      <c r="H2" s="92">
        <v>2020</v>
      </c>
    </row>
    <row r="3" spans="1:8" x14ac:dyDescent="0.25">
      <c r="A3" s="82">
        <v>2013</v>
      </c>
      <c r="B3" s="83">
        <f>$H$2-A3</f>
        <v>7</v>
      </c>
      <c r="D3" s="82">
        <v>2013</v>
      </c>
      <c r="E3" s="83">
        <v>12</v>
      </c>
    </row>
    <row r="4" spans="1:8" x14ac:dyDescent="0.25">
      <c r="A4" s="82">
        <v>2012</v>
      </c>
      <c r="B4" s="83">
        <f>$H$2-A4</f>
        <v>8</v>
      </c>
      <c r="D4" s="82">
        <v>2012</v>
      </c>
      <c r="E4" s="83">
        <v>12</v>
      </c>
    </row>
    <row r="5" spans="1:8" x14ac:dyDescent="0.25">
      <c r="A5" s="82">
        <v>2011</v>
      </c>
      <c r="B5" s="83">
        <f>$H$2-A5</f>
        <v>9</v>
      </c>
      <c r="D5" s="82">
        <v>2011</v>
      </c>
      <c r="E5" s="83">
        <v>12</v>
      </c>
    </row>
    <row r="6" spans="1:8" x14ac:dyDescent="0.25">
      <c r="A6" s="82">
        <v>2010</v>
      </c>
      <c r="B6" s="83">
        <f>$H$2-A6</f>
        <v>10</v>
      </c>
      <c r="D6" s="82">
        <v>2010</v>
      </c>
      <c r="E6" s="83">
        <v>12</v>
      </c>
    </row>
    <row r="7" spans="1:8" ht="13.8" thickBot="1" x14ac:dyDescent="0.3">
      <c r="A7" s="84">
        <v>2009</v>
      </c>
      <c r="B7" s="85">
        <f>$H$2-A7</f>
        <v>11</v>
      </c>
      <c r="D7" s="82">
        <v>2009</v>
      </c>
      <c r="E7" s="83">
        <v>12</v>
      </c>
    </row>
    <row r="8" spans="1:8" x14ac:dyDescent="0.25">
      <c r="D8" s="82">
        <v>2008</v>
      </c>
      <c r="E8" s="83">
        <f>$H$2-D8</f>
        <v>12</v>
      </c>
    </row>
    <row r="9" spans="1:8" x14ac:dyDescent="0.25">
      <c r="D9" s="82">
        <v>2007</v>
      </c>
      <c r="E9" s="83">
        <f>$H$2-D9</f>
        <v>13</v>
      </c>
    </row>
    <row r="10" spans="1:8" x14ac:dyDescent="0.25">
      <c r="D10" s="82">
        <v>2006</v>
      </c>
      <c r="E10" s="83">
        <f>$H$2-D10</f>
        <v>14</v>
      </c>
    </row>
    <row r="11" spans="1:8" x14ac:dyDescent="0.25">
      <c r="D11" s="82">
        <v>2005</v>
      </c>
      <c r="E11" s="83">
        <f>$H$2-D11</f>
        <v>15</v>
      </c>
    </row>
    <row r="12" spans="1:8" ht="13.8" thickBot="1" x14ac:dyDescent="0.3">
      <c r="D12" s="84">
        <v>2004</v>
      </c>
      <c r="E12" s="85">
        <f>$H$2-D12</f>
        <v>16</v>
      </c>
    </row>
    <row r="14" spans="1:8" ht="13.8" thickBot="1" x14ac:dyDescent="0.3"/>
    <row r="15" spans="1:8" ht="26.4" x14ac:dyDescent="0.25">
      <c r="A15" s="78" t="s">
        <v>33</v>
      </c>
      <c r="B15" s="87" t="s">
        <v>37</v>
      </c>
      <c r="D15" s="86" t="s">
        <v>34</v>
      </c>
      <c r="E15" s="87" t="s">
        <v>37</v>
      </c>
    </row>
    <row r="16" spans="1:8" x14ac:dyDescent="0.25">
      <c r="A16" s="80">
        <v>18</v>
      </c>
      <c r="B16" s="88">
        <v>1007</v>
      </c>
      <c r="D16" s="80">
        <v>36</v>
      </c>
      <c r="E16" s="88">
        <v>1005</v>
      </c>
    </row>
    <row r="17" spans="1:5" x14ac:dyDescent="0.25">
      <c r="A17" s="82">
        <v>19</v>
      </c>
      <c r="B17" s="89">
        <v>1007</v>
      </c>
      <c r="D17" s="82">
        <v>37</v>
      </c>
      <c r="E17" s="89">
        <v>1005</v>
      </c>
    </row>
    <row r="18" spans="1:5" x14ac:dyDescent="0.25">
      <c r="A18" s="82">
        <v>20</v>
      </c>
      <c r="B18" s="89">
        <v>1007</v>
      </c>
      <c r="D18" s="82">
        <v>38</v>
      </c>
      <c r="E18" s="89">
        <v>1005</v>
      </c>
    </row>
    <row r="19" spans="1:5" x14ac:dyDescent="0.25">
      <c r="A19" s="82">
        <v>21</v>
      </c>
      <c r="B19" s="89">
        <v>1005</v>
      </c>
      <c r="D19" s="82">
        <v>39</v>
      </c>
      <c r="E19" s="89">
        <v>1003</v>
      </c>
    </row>
    <row r="20" spans="1:5" x14ac:dyDescent="0.25">
      <c r="A20" s="82">
        <v>22</v>
      </c>
      <c r="B20" s="89">
        <v>1005</v>
      </c>
      <c r="D20" s="82">
        <v>40</v>
      </c>
      <c r="E20" s="89">
        <v>1003</v>
      </c>
    </row>
    <row r="21" spans="1:5" x14ac:dyDescent="0.25">
      <c r="A21" s="82">
        <v>23</v>
      </c>
      <c r="B21" s="89">
        <v>1005</v>
      </c>
      <c r="D21" s="82">
        <v>41</v>
      </c>
      <c r="E21" s="89">
        <v>1003</v>
      </c>
    </row>
    <row r="22" spans="1:5" x14ac:dyDescent="0.25">
      <c r="A22" s="82">
        <v>24</v>
      </c>
      <c r="B22" s="89">
        <v>1003</v>
      </c>
      <c r="D22" s="82">
        <v>42</v>
      </c>
      <c r="E22" s="89">
        <v>1002</v>
      </c>
    </row>
    <row r="23" spans="1:5" x14ac:dyDescent="0.25">
      <c r="A23" s="82">
        <v>25</v>
      </c>
      <c r="B23" s="89">
        <v>1003</v>
      </c>
      <c r="D23" s="82">
        <v>43</v>
      </c>
      <c r="E23" s="89">
        <v>1002</v>
      </c>
    </row>
    <row r="24" spans="1:5" x14ac:dyDescent="0.25">
      <c r="A24" s="82">
        <v>26</v>
      </c>
      <c r="B24" s="89">
        <v>1003</v>
      </c>
      <c r="D24" s="82">
        <v>44</v>
      </c>
      <c r="E24" s="89">
        <v>1002</v>
      </c>
    </row>
    <row r="25" spans="1:5" x14ac:dyDescent="0.25">
      <c r="A25" s="82">
        <v>27</v>
      </c>
      <c r="B25" s="89">
        <v>1002</v>
      </c>
      <c r="D25" s="82">
        <v>45</v>
      </c>
      <c r="E25" s="89">
        <v>1001</v>
      </c>
    </row>
    <row r="26" spans="1:5" x14ac:dyDescent="0.25">
      <c r="A26" s="82">
        <v>28</v>
      </c>
      <c r="B26" s="89">
        <v>1002</v>
      </c>
      <c r="D26" s="82">
        <v>46</v>
      </c>
      <c r="E26" s="89">
        <v>1001</v>
      </c>
    </row>
    <row r="27" spans="1:5" x14ac:dyDescent="0.25">
      <c r="A27" s="82">
        <v>29</v>
      </c>
      <c r="B27" s="89">
        <v>1002</v>
      </c>
      <c r="D27" s="82">
        <v>47</v>
      </c>
      <c r="E27" s="89">
        <v>1001</v>
      </c>
    </row>
    <row r="28" spans="1:5" ht="13.8" thickBot="1" x14ac:dyDescent="0.3">
      <c r="A28" s="82">
        <v>30</v>
      </c>
      <c r="B28" s="89">
        <v>1001</v>
      </c>
      <c r="D28" s="84">
        <v>48</v>
      </c>
      <c r="E28" s="90">
        <v>1000</v>
      </c>
    </row>
    <row r="29" spans="1:5" x14ac:dyDescent="0.25">
      <c r="A29" s="82">
        <v>31</v>
      </c>
      <c r="B29" s="89">
        <v>1001</v>
      </c>
    </row>
    <row r="30" spans="1:5" x14ac:dyDescent="0.25">
      <c r="A30" s="82">
        <v>32</v>
      </c>
      <c r="B30" s="89">
        <v>1001</v>
      </c>
    </row>
    <row r="31" spans="1:5" ht="13.8" thickBot="1" x14ac:dyDescent="0.3">
      <c r="A31" s="84">
        <v>33</v>
      </c>
      <c r="B31" s="90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Osnovni_podatki</vt:lpstr>
      <vt:lpstr>PIONIRJI</vt:lpstr>
      <vt:lpstr>MLADINCI</vt:lpstr>
      <vt:lpstr>PRIPRAVNIKI</vt:lpstr>
      <vt:lpstr>Letnice</vt:lpstr>
      <vt:lpstr>MLADINCI!Print_Area</vt:lpstr>
      <vt:lpstr>PIONIRJI!Print_Area</vt:lpstr>
      <vt:lpstr>PRIPRAVNIKI!Print_Area</vt:lpstr>
      <vt:lpstr>MLADINCI!Print_Titles</vt:lpstr>
      <vt:lpstr>PIONIRJI!Print_Titles</vt:lpstr>
      <vt:lpstr>PRIPRAVNIKI!Print_Titles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Priloga_ocenjevanje</dc:title>
  <dc:creator>GZS</dc:creator>
  <cp:lastModifiedBy>nar66171</cp:lastModifiedBy>
  <cp:lastPrinted>2020-02-28T18:45:26Z</cp:lastPrinted>
  <dcterms:created xsi:type="dcterms:W3CDTF">1997-01-31T12:20:41Z</dcterms:created>
  <dcterms:modified xsi:type="dcterms:W3CDTF">2020-03-01T10:53:11Z</dcterms:modified>
</cp:coreProperties>
</file>