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600" yWindow="-15" windowWidth="12645" windowHeight="12345"/>
  </bookViews>
  <sheets>
    <sheet name="Osnovni_podatki" sheetId="20" r:id="rId1"/>
    <sheet name="PIONIRJI" sheetId="16" r:id="rId2"/>
    <sheet name="PIONIRKE" sheetId="28" r:id="rId3"/>
    <sheet name="MLADINCI" sheetId="17" r:id="rId4"/>
    <sheet name="MLADINKE" sheetId="29" r:id="rId5"/>
    <sheet name="PRIPRAVNIKI" sheetId="18" r:id="rId6"/>
    <sheet name="PRIPRAVNICE" sheetId="30" r:id="rId7"/>
    <sheet name="Letnice" sheetId="24" r:id="rId8"/>
  </sheets>
  <definedNames>
    <definedName name="_xlnm._FilterDatabase" localSheetId="3" hidden="1">MLADINCI!$A$9:$AD$26</definedName>
    <definedName name="_xlnm._FilterDatabase" localSheetId="4" hidden="1">MLADINKE!$A$9:$AD$24</definedName>
    <definedName name="_xlnm._FilterDatabase" localSheetId="1" hidden="1">PIONIRJI!$A$9:$AF$30</definedName>
    <definedName name="_xlnm._FilterDatabase" localSheetId="2" hidden="1">PIONIRKE!$A$9:$AF$26</definedName>
    <definedName name="_xlnm._FilterDatabase" localSheetId="6" hidden="1">PRIPRAVNICE!$A$9:$Z$13</definedName>
    <definedName name="_xlnm._FilterDatabase" localSheetId="5" hidden="1">PRIPRAVNIKI!$A$9:$Z$17</definedName>
    <definedName name="Mladinci">#REF!</definedName>
    <definedName name="Pionirji">#REF!</definedName>
    <definedName name="_xlnm.Print_Area" localSheetId="3">MLADINCI!$A$1:$AD$32</definedName>
    <definedName name="_xlnm.Print_Area" localSheetId="4">MLADINKE!$A$1:$AD$27</definedName>
    <definedName name="_xlnm.Print_Area" localSheetId="1">PIONIRJI!$A$1:$Z$30</definedName>
    <definedName name="_xlnm.Print_Area" localSheetId="2">PIONIRKE!$A$1:$Z$26</definedName>
    <definedName name="_xlnm.Print_Area" localSheetId="6">PRIPRAVNICE!$A$1:$Z$16</definedName>
    <definedName name="_xlnm.Print_Area" localSheetId="5">PRIPRAVNIKI!$A$1:$Z$22</definedName>
    <definedName name="Pripravniki">#REF!</definedName>
    <definedName name="Zveza">#REF!</definedName>
  </definedNames>
  <calcPr calcId="125725"/>
</workbook>
</file>

<file path=xl/calcChain.xml><?xml version="1.0" encoding="utf-8"?>
<calcChain xmlns="http://schemas.openxmlformats.org/spreadsheetml/2006/main">
  <c r="W19" i="18"/>
  <c r="X19" s="1"/>
  <c r="Y19" s="1"/>
  <c r="Z19" s="1"/>
  <c r="AA29" i="17"/>
  <c r="AB29" s="1"/>
  <c r="AC29" s="1"/>
  <c r="J29"/>
  <c r="K29" s="1"/>
  <c r="AA28"/>
  <c r="AB28" s="1"/>
  <c r="AC28" s="1"/>
  <c r="J28"/>
  <c r="K28" s="1"/>
  <c r="AD28" l="1"/>
  <c r="AD29"/>
  <c r="Z1" i="30" l="1"/>
  <c r="Z1" i="18"/>
  <c r="AD1" i="29"/>
  <c r="AD1" i="17"/>
  <c r="Z1" i="28"/>
  <c r="Z1" i="16"/>
  <c r="J13" i="29" l="1"/>
  <c r="K13" s="1"/>
  <c r="AA13"/>
  <c r="AB13" s="1"/>
  <c r="AC13" s="1"/>
  <c r="W10" i="30"/>
  <c r="X10" s="1"/>
  <c r="Y10" s="1"/>
  <c r="Z10" s="1"/>
  <c r="W12"/>
  <c r="X12" s="1"/>
  <c r="Y12" s="1"/>
  <c r="Z12" s="1"/>
  <c r="W9"/>
  <c r="X9" s="1"/>
  <c r="Y9" s="1"/>
  <c r="Z9" s="1"/>
  <c r="W11"/>
  <c r="X11" s="1"/>
  <c r="Y11" s="1"/>
  <c r="Z11" s="1"/>
  <c r="W12" i="18"/>
  <c r="X12" s="1"/>
  <c r="Y12" s="1"/>
  <c r="Z12" s="1"/>
  <c r="W14"/>
  <c r="X14" s="1"/>
  <c r="Y14" s="1"/>
  <c r="Z14" s="1"/>
  <c r="W16"/>
  <c r="X16" s="1"/>
  <c r="Y16" s="1"/>
  <c r="Z16" s="1"/>
  <c r="W15"/>
  <c r="X15" s="1"/>
  <c r="Y15" s="1"/>
  <c r="Z15" s="1"/>
  <c r="W9"/>
  <c r="X9" s="1"/>
  <c r="Y9" s="1"/>
  <c r="Z9" s="1"/>
  <c r="W11"/>
  <c r="X11" s="1"/>
  <c r="Y11" s="1"/>
  <c r="Z11" s="1"/>
  <c r="W10"/>
  <c r="X10" s="1"/>
  <c r="Y10" s="1"/>
  <c r="Z10" s="1"/>
  <c r="W17"/>
  <c r="X17" s="1"/>
  <c r="Y17" s="1"/>
  <c r="Z17" s="1"/>
  <c r="AA11" i="29"/>
  <c r="AB11" s="1"/>
  <c r="AC11" s="1"/>
  <c r="AA17"/>
  <c r="AB17"/>
  <c r="AC17" s="1"/>
  <c r="AA16"/>
  <c r="AB16"/>
  <c r="AC16" s="1"/>
  <c r="AA24"/>
  <c r="AB24" s="1"/>
  <c r="AC24" s="1"/>
  <c r="AA14"/>
  <c r="AB14" s="1"/>
  <c r="AC14" s="1"/>
  <c r="AA22"/>
  <c r="AB22"/>
  <c r="AC22" s="1"/>
  <c r="AA23"/>
  <c r="AB23"/>
  <c r="AC23" s="1"/>
  <c r="AA21"/>
  <c r="AB21"/>
  <c r="AC21" s="1"/>
  <c r="AA15"/>
  <c r="AB15" s="1"/>
  <c r="AC15" s="1"/>
  <c r="AA18"/>
  <c r="AB18" s="1"/>
  <c r="AC18" s="1"/>
  <c r="AA19"/>
  <c r="AB19" s="1"/>
  <c r="AC19" s="1"/>
  <c r="AA9"/>
  <c r="AB9" s="1"/>
  <c r="AC9" s="1"/>
  <c r="AA10"/>
  <c r="AB10" s="1"/>
  <c r="AC10" s="1"/>
  <c r="AA20"/>
  <c r="AB20" s="1"/>
  <c r="AC20" s="1"/>
  <c r="AA18" i="17"/>
  <c r="AB18" s="1"/>
  <c r="AC18" s="1"/>
  <c r="AA17"/>
  <c r="AB17" s="1"/>
  <c r="AC17" s="1"/>
  <c r="AA24"/>
  <c r="AB24" s="1"/>
  <c r="AC24" s="1"/>
  <c r="AA25"/>
  <c r="AB25" s="1"/>
  <c r="AC25" s="1"/>
  <c r="AA12"/>
  <c r="AB12" s="1"/>
  <c r="AC12" s="1"/>
  <c r="AA22"/>
  <c r="AB22" s="1"/>
  <c r="AC22" s="1"/>
  <c r="AA20"/>
  <c r="AB20" s="1"/>
  <c r="AC20" s="1"/>
  <c r="AA26"/>
  <c r="AB26" s="1"/>
  <c r="AC26" s="1"/>
  <c r="AA19"/>
  <c r="AB19" s="1"/>
  <c r="AC19" s="1"/>
  <c r="AA14"/>
  <c r="AB14" s="1"/>
  <c r="AC14" s="1"/>
  <c r="AA11"/>
  <c r="AB11" s="1"/>
  <c r="AC11" s="1"/>
  <c r="AA10"/>
  <c r="AB10" s="1"/>
  <c r="AC10" s="1"/>
  <c r="AA9"/>
  <c r="AB9" s="1"/>
  <c r="AC9" s="1"/>
  <c r="AA13"/>
  <c r="AB13" s="1"/>
  <c r="AC13" s="1"/>
  <c r="AA16"/>
  <c r="AB16" s="1"/>
  <c r="AC16" s="1"/>
  <c r="AA15"/>
  <c r="AB15" s="1"/>
  <c r="AC15" s="1"/>
  <c r="AA23"/>
  <c r="AB23" s="1"/>
  <c r="AC23" s="1"/>
  <c r="J11" i="29"/>
  <c r="K11" s="1"/>
  <c r="J17"/>
  <c r="K17" s="1"/>
  <c r="J21"/>
  <c r="K21" s="1"/>
  <c r="J15"/>
  <c r="K15" s="1"/>
  <c r="J18"/>
  <c r="K18" s="1"/>
  <c r="AA21" i="17"/>
  <c r="J22"/>
  <c r="K22" s="1"/>
  <c r="J10"/>
  <c r="K10" s="1"/>
  <c r="J9"/>
  <c r="K9" s="1"/>
  <c r="J13"/>
  <c r="K13" s="1"/>
  <c r="W14" i="16"/>
  <c r="X14" s="1"/>
  <c r="Y14" s="1"/>
  <c r="W16"/>
  <c r="X16"/>
  <c r="Y16" s="1"/>
  <c r="W17"/>
  <c r="X17" s="1"/>
  <c r="Y17" s="1"/>
  <c r="W22"/>
  <c r="X22" s="1"/>
  <c r="Y22" s="1"/>
  <c r="W24"/>
  <c r="X24"/>
  <c r="Y24" s="1"/>
  <c r="W19"/>
  <c r="X19" s="1"/>
  <c r="Y19" s="1"/>
  <c r="W23"/>
  <c r="X23" s="1"/>
  <c r="Y23" s="1"/>
  <c r="W25"/>
  <c r="X25"/>
  <c r="Y25" s="1"/>
  <c r="W18"/>
  <c r="X18"/>
  <c r="Y18" s="1"/>
  <c r="W11"/>
  <c r="X11"/>
  <c r="Y11" s="1"/>
  <c r="W12"/>
  <c r="X12" s="1"/>
  <c r="Y12" s="1"/>
  <c r="W10"/>
  <c r="X10" s="1"/>
  <c r="Y10" s="1"/>
  <c r="W13"/>
  <c r="X13" s="1"/>
  <c r="Y13" s="1"/>
  <c r="W15"/>
  <c r="X15" s="1"/>
  <c r="Y15" s="1"/>
  <c r="W21"/>
  <c r="X21" s="1"/>
  <c r="Y21" s="1"/>
  <c r="W9"/>
  <c r="X9" s="1"/>
  <c r="Y9" s="1"/>
  <c r="W20"/>
  <c r="X20" s="1"/>
  <c r="Y20" s="1"/>
  <c r="W27"/>
  <c r="X27" s="1"/>
  <c r="Y27" s="1"/>
  <c r="W13" i="28"/>
  <c r="X13" s="1"/>
  <c r="Y13" s="1"/>
  <c r="W21"/>
  <c r="X21" s="1"/>
  <c r="Y21" s="1"/>
  <c r="W10"/>
  <c r="X10" s="1"/>
  <c r="Y10" s="1"/>
  <c r="W16"/>
  <c r="X16" s="1"/>
  <c r="Y16" s="1"/>
  <c r="W23"/>
  <c r="X23"/>
  <c r="Y23" s="1"/>
  <c r="W12"/>
  <c r="X12" s="1"/>
  <c r="Y12" s="1"/>
  <c r="W20"/>
  <c r="X20"/>
  <c r="Y20" s="1"/>
  <c r="W22"/>
  <c r="X22"/>
  <c r="Y22" s="1"/>
  <c r="W9"/>
  <c r="X9"/>
  <c r="Y9" s="1"/>
  <c r="W11"/>
  <c r="X11"/>
  <c r="Y11" s="1"/>
  <c r="W18"/>
  <c r="X18" s="1"/>
  <c r="Y18" s="1"/>
  <c r="W19"/>
  <c r="X19" s="1"/>
  <c r="Y19" s="1"/>
  <c r="W14"/>
  <c r="X14" s="1"/>
  <c r="Y14" s="1"/>
  <c r="W17"/>
  <c r="X17"/>
  <c r="Y17" s="1"/>
  <c r="W15"/>
  <c r="X15"/>
  <c r="Y15" s="1"/>
  <c r="J13"/>
  <c r="K13" s="1"/>
  <c r="J16" i="16"/>
  <c r="K16" s="1"/>
  <c r="J11"/>
  <c r="K11"/>
  <c r="Z16" i="30"/>
  <c r="L16"/>
  <c r="A16"/>
  <c r="Z15"/>
  <c r="L15"/>
  <c r="A15"/>
  <c r="W13"/>
  <c r="X13" s="1"/>
  <c r="Y13" s="1"/>
  <c r="Z13" s="1"/>
  <c r="M1"/>
  <c r="A1"/>
  <c r="AD27" i="29"/>
  <c r="N27"/>
  <c r="A27"/>
  <c r="AD26"/>
  <c r="N26"/>
  <c r="A26"/>
  <c r="AA12"/>
  <c r="AB12" s="1"/>
  <c r="AC12" s="1"/>
  <c r="J12"/>
  <c r="K12" s="1"/>
  <c r="O1"/>
  <c r="A1"/>
  <c r="Z26" i="28"/>
  <c r="L26"/>
  <c r="A26"/>
  <c r="Z25"/>
  <c r="L25"/>
  <c r="A25"/>
  <c r="M1"/>
  <c r="A1"/>
  <c r="W26" i="16"/>
  <c r="X26" s="1"/>
  <c r="Y26" s="1"/>
  <c r="AB21" i="17"/>
  <c r="AC21" s="1"/>
  <c r="M1" i="18"/>
  <c r="AD32" i="17"/>
  <c r="AD31"/>
  <c r="N32"/>
  <c r="N31"/>
  <c r="A32"/>
  <c r="A31"/>
  <c r="L29" i="16"/>
  <c r="W13" i="18"/>
  <c r="X13" s="1"/>
  <c r="Y13" s="1"/>
  <c r="Z13" s="1"/>
  <c r="Z22"/>
  <c r="L22"/>
  <c r="A22"/>
  <c r="Z21"/>
  <c r="L21"/>
  <c r="A21"/>
  <c r="L30" i="16"/>
  <c r="Z30"/>
  <c r="Z29"/>
  <c r="A30"/>
  <c r="A29"/>
  <c r="A1" i="18"/>
  <c r="M1" i="16"/>
  <c r="A1" i="17"/>
  <c r="O1"/>
  <c r="E12" i="24"/>
  <c r="J16" i="29"/>
  <c r="K16" s="1"/>
  <c r="E11" i="24"/>
  <c r="J18" i="17"/>
  <c r="K18" s="1"/>
  <c r="E10" i="24"/>
  <c r="J17" i="17"/>
  <c r="K17" s="1"/>
  <c r="E9" i="24"/>
  <c r="J24" i="29"/>
  <c r="K24" s="1"/>
  <c r="E8" i="24"/>
  <c r="J16" i="17"/>
  <c r="K16" s="1"/>
  <c r="B7" i="24"/>
  <c r="J10" i="16"/>
  <c r="K10" s="1"/>
  <c r="B6" i="24"/>
  <c r="B5"/>
  <c r="B4"/>
  <c r="B3"/>
  <c r="J21" i="28"/>
  <c r="K21" s="1"/>
  <c r="A1" i="16"/>
  <c r="J11" i="28"/>
  <c r="K11" s="1"/>
  <c r="J17" i="16"/>
  <c r="K17" s="1"/>
  <c r="J12"/>
  <c r="K12"/>
  <c r="J10" i="28"/>
  <c r="K10" s="1"/>
  <c r="J13" i="16"/>
  <c r="K13" s="1"/>
  <c r="J14" i="28"/>
  <c r="K14" s="1"/>
  <c r="J20"/>
  <c r="K20"/>
  <c r="J20" i="16"/>
  <c r="K20" s="1"/>
  <c r="J9" i="28"/>
  <c r="K9" s="1"/>
  <c r="J27" i="16"/>
  <c r="K27" s="1"/>
  <c r="J18"/>
  <c r="K18"/>
  <c r="J9"/>
  <c r="K9" s="1"/>
  <c r="J25"/>
  <c r="K25" s="1"/>
  <c r="J21"/>
  <c r="K21" s="1"/>
  <c r="J23"/>
  <c r="K23" s="1"/>
  <c r="J17" i="28"/>
  <c r="K17" s="1"/>
  <c r="J12"/>
  <c r="K12" s="1"/>
  <c r="J11" i="17"/>
  <c r="K11" s="1"/>
  <c r="J12"/>
  <c r="K12" s="1"/>
  <c r="J23" i="29"/>
  <c r="K23" s="1"/>
  <c r="J22" i="28"/>
  <c r="K22" s="1"/>
  <c r="J15"/>
  <c r="K15" s="1"/>
  <c r="J15" i="16"/>
  <c r="K15" s="1"/>
  <c r="J19"/>
  <c r="K19" s="1"/>
  <c r="J23" i="28"/>
  <c r="K23" s="1"/>
  <c r="J21" i="17"/>
  <c r="K21" s="1"/>
  <c r="J14"/>
  <c r="K14" s="1"/>
  <c r="J25"/>
  <c r="K25" s="1"/>
  <c r="J20" i="29"/>
  <c r="K20" s="1"/>
  <c r="J22"/>
  <c r="K22" s="1"/>
  <c r="J24" i="16"/>
  <c r="K24" s="1"/>
  <c r="J19" i="28"/>
  <c r="K19" s="1"/>
  <c r="J16"/>
  <c r="K16" s="1"/>
  <c r="J23" i="17"/>
  <c r="K23" s="1"/>
  <c r="J19"/>
  <c r="K19" s="1"/>
  <c r="J24"/>
  <c r="K24" s="1"/>
  <c r="J10" i="29"/>
  <c r="K10" s="1"/>
  <c r="J14"/>
  <c r="K14" s="1"/>
  <c r="J14" i="16"/>
  <c r="K14" s="1"/>
  <c r="J22"/>
  <c r="K22" s="1"/>
  <c r="J18" i="28"/>
  <c r="K18" s="1"/>
  <c r="J15" i="17"/>
  <c r="K15" s="1"/>
  <c r="J26"/>
  <c r="K26" s="1"/>
  <c r="J9" i="29"/>
  <c r="K9" s="1"/>
  <c r="J26" i="16"/>
  <c r="K26" s="1"/>
  <c r="J20" i="17"/>
  <c r="K20" s="1"/>
  <c r="J19" i="29"/>
  <c r="K19" s="1"/>
  <c r="AD20" l="1"/>
  <c r="Z27" i="16"/>
  <c r="Z19" i="28"/>
  <c r="Z14"/>
  <c r="AD19" i="29"/>
  <c r="Z20" i="16"/>
  <c r="AD10" i="29"/>
  <c r="AD9"/>
  <c r="AD15"/>
  <c r="AD22"/>
  <c r="AD24"/>
  <c r="AD21"/>
  <c r="Z17" i="28"/>
  <c r="Z9" i="16"/>
  <c r="AD14" i="29"/>
  <c r="AD17"/>
  <c r="Z22" i="28"/>
  <c r="Z18"/>
  <c r="Z11"/>
  <c r="Z9"/>
  <c r="Z10" i="16"/>
  <c r="Z12"/>
  <c r="Z18"/>
  <c r="Z13"/>
  <c r="Z15"/>
  <c r="Z21"/>
  <c r="Z22"/>
  <c r="Z23" i="28"/>
  <c r="Z16"/>
  <c r="Z12"/>
  <c r="Z21"/>
  <c r="Z19" i="16"/>
  <c r="Z11"/>
  <c r="AD11" i="29"/>
  <c r="Z17" i="16"/>
  <c r="AD23" i="29"/>
  <c r="Z25" i="16"/>
  <c r="Z15" i="28"/>
  <c r="Z13"/>
  <c r="Z16" i="16"/>
  <c r="Z14"/>
  <c r="Z20" i="28"/>
  <c r="Z23" i="16"/>
  <c r="AD25" i="17"/>
  <c r="AD20"/>
  <c r="AD19"/>
  <c r="AD15"/>
  <c r="AD24"/>
  <c r="AD23"/>
  <c r="AD14"/>
  <c r="AD12"/>
  <c r="AD16"/>
  <c r="AD17"/>
  <c r="AD18"/>
  <c r="AD13"/>
  <c r="AD26"/>
  <c r="AD21"/>
  <c r="AD11"/>
  <c r="Z24" i="16"/>
  <c r="AD16" i="29"/>
  <c r="Z10" i="28"/>
  <c r="AD13" i="29"/>
  <c r="AD18"/>
  <c r="AD10" i="17"/>
  <c r="AD9"/>
  <c r="AD22"/>
  <c r="AD12" i="29"/>
  <c r="Z26" i="16"/>
</calcChain>
</file>

<file path=xl/sharedStrings.xml><?xml version="1.0" encoding="utf-8"?>
<sst xmlns="http://schemas.openxmlformats.org/spreadsheetml/2006/main" count="606" uniqueCount="206">
  <si>
    <t>REZULTAT</t>
  </si>
  <si>
    <t>EKIPA</t>
  </si>
  <si>
    <t>Vozli</t>
  </si>
  <si>
    <t>Mesto</t>
  </si>
  <si>
    <t>URA ŠTARTA</t>
  </si>
  <si>
    <t>ČAS V TOČKAH</t>
  </si>
  <si>
    <t>SKUPNI ČAS HOJE</t>
  </si>
  <si>
    <t>GASILSKA ZVEZA</t>
  </si>
  <si>
    <t>SKUPAJ TOČKE</t>
  </si>
  <si>
    <t>Vnos osnovnih podatkov o tekmovanju, ki bodo vidni na izpisih rezultatov</t>
  </si>
  <si>
    <t>Organizator:</t>
  </si>
  <si>
    <t>Kraj tekmovanja:</t>
  </si>
  <si>
    <t>Datum:</t>
  </si>
  <si>
    <t>Vodja tekmovanja:</t>
  </si>
  <si>
    <t>Naziv tekmovanja pripravniki:</t>
  </si>
  <si>
    <t>Naziv tekmovanja pionirji, mladinci:</t>
  </si>
  <si>
    <t>TEKMOVALCI</t>
  </si>
  <si>
    <t>ZAČETNE TOČKE</t>
  </si>
  <si>
    <t>Topografski znaki</t>
  </si>
  <si>
    <t>URA PRIHODA NA CILJ</t>
  </si>
  <si>
    <t>Štartna številka</t>
  </si>
  <si>
    <t>Zamujanje</t>
  </si>
  <si>
    <t>Mladinci</t>
  </si>
  <si>
    <t>Pionirji</t>
  </si>
  <si>
    <t>Upoštevana starost</t>
  </si>
  <si>
    <t>Leto tekmovanja</t>
  </si>
  <si>
    <t>Pozitivne točke</t>
  </si>
  <si>
    <t>LETNICA</t>
  </si>
  <si>
    <t>Skupna starost</t>
  </si>
  <si>
    <t>Letnica 1</t>
  </si>
  <si>
    <t>Letnica 2</t>
  </si>
  <si>
    <t>Letnica 3</t>
  </si>
  <si>
    <t>Navezava orodja</t>
  </si>
  <si>
    <t>V napad</t>
  </si>
  <si>
    <t>Vaja z vedrovko</t>
  </si>
  <si>
    <t>NEODDANA KARTA</t>
  </si>
  <si>
    <t>Predsednik B komisije:</t>
  </si>
  <si>
    <t>Prakt. vaje iz orient.</t>
  </si>
  <si>
    <t>ZGREŠENA KT</t>
  </si>
  <si>
    <t>URA STARTA</t>
  </si>
  <si>
    <t>1. V</t>
  </si>
  <si>
    <t>2. V</t>
  </si>
  <si>
    <t>3. V</t>
  </si>
  <si>
    <t>4. V</t>
  </si>
  <si>
    <t>5. V</t>
  </si>
  <si>
    <t>6. V</t>
  </si>
  <si>
    <t>Postavitev orodja za vajo z MB</t>
  </si>
  <si>
    <t>ČAS [s]</t>
  </si>
  <si>
    <t>NEG. T.</t>
  </si>
  <si>
    <t>Hitrostno zvijanje cevi</t>
  </si>
  <si>
    <t>Štefetno spajanje cevi na trojak</t>
  </si>
  <si>
    <t>Mladinska komisija Regije Ljubljana III</t>
  </si>
  <si>
    <t>REGIJA</t>
  </si>
  <si>
    <t>KRIŽ</t>
  </si>
  <si>
    <t>IHAN</t>
  </si>
  <si>
    <t>ŽEJE - SVETA TROJICA</t>
  </si>
  <si>
    <t>JARŠE - RODICA</t>
  </si>
  <si>
    <t>GOZD</t>
  </si>
  <si>
    <t>MOTNIK</t>
  </si>
  <si>
    <t>KOMENDA</t>
  </si>
  <si>
    <t xml:space="preserve">KRAŠNJA </t>
  </si>
  <si>
    <t>PREVOJE</t>
  </si>
  <si>
    <t>MORAVČE</t>
  </si>
  <si>
    <t>KOSTREVNICA</t>
  </si>
  <si>
    <t>KRAŠCE</t>
  </si>
  <si>
    <t>ŠMARTNO</t>
  </si>
  <si>
    <t>JAVORJE</t>
  </si>
  <si>
    <t xml:space="preserve">SAVA </t>
  </si>
  <si>
    <t>LITIJA</t>
  </si>
  <si>
    <t xml:space="preserve">GABROVKA </t>
  </si>
  <si>
    <t>LOKA PRI MENGŠU</t>
  </si>
  <si>
    <t>MENGEŠ</t>
  </si>
  <si>
    <t>DOMŽALE</t>
  </si>
  <si>
    <t>KAMNIK</t>
  </si>
  <si>
    <t>LUKOVICA</t>
  </si>
  <si>
    <t>LJUBLJANA III</t>
  </si>
  <si>
    <t>JAKOB, ALJAŽ, TADEJ</t>
  </si>
  <si>
    <t>TILEN, JAKA, BENJAMIN</t>
  </si>
  <si>
    <t>MARCEL, TEVŽ, NIKA</t>
  </si>
  <si>
    <t>MAJ, ALJAŽ, BLAŽ</t>
  </si>
  <si>
    <t>ANEJ, ALEŠ, GAL</t>
  </si>
  <si>
    <t>JAKA, ŽAN, DAVID</t>
  </si>
  <si>
    <t>JAN, VALENTINA, TILEN</t>
  </si>
  <si>
    <t>TILEN, MATEVŽ, TIMOTEJ</t>
  </si>
  <si>
    <t>MIHA, JAKA, MATEVŽ</t>
  </si>
  <si>
    <t>DOMINIK, SREČKO, GREGOR</t>
  </si>
  <si>
    <t>ALEŠ, NEŽA, KATJA</t>
  </si>
  <si>
    <t>ŽIGA, TIM, ŽIGA</t>
  </si>
  <si>
    <t>JAKA, MARTIN, ANŽE</t>
  </si>
  <si>
    <t>TEVŽ, ŽIGA, JON</t>
  </si>
  <si>
    <t>MATIC, MAKS, MAJ</t>
  </si>
  <si>
    <t>TEVŽ, JAN, GAL</t>
  </si>
  <si>
    <t>ROVA</t>
  </si>
  <si>
    <t>IHAN 1</t>
  </si>
  <si>
    <t>IHAN 2</t>
  </si>
  <si>
    <t>SREDNJA VAS</t>
  </si>
  <si>
    <t>ŠMARCA</t>
  </si>
  <si>
    <t>PEČE</t>
  </si>
  <si>
    <t>LIBERGA</t>
  </si>
  <si>
    <t>POLŠNIK 1</t>
  </si>
  <si>
    <t>POLŠNIK 2</t>
  </si>
  <si>
    <t>TIJA, TAJA, LEJA</t>
  </si>
  <si>
    <t>ANA, PETRA, ANA</t>
  </si>
  <si>
    <t>MIA MARIJA, DORIS, ANA</t>
  </si>
  <si>
    <t>MAŠA, EVA, SAFAUDINA</t>
  </si>
  <si>
    <t>DŽENISA, AZRA, KAJA</t>
  </si>
  <si>
    <t>ANKA, ANJA, MARISA</t>
  </si>
  <si>
    <t>ANDREJA, LARISA, MANCA</t>
  </si>
  <si>
    <t>NUŠA, LANA, NEJA</t>
  </si>
  <si>
    <t>NIKA, LARISA, PATRICIJA</t>
  </si>
  <si>
    <t>NEŽA, AJDA STELLA, LARA</t>
  </si>
  <si>
    <t>HANA VITA, ARIANA, KLARA</t>
  </si>
  <si>
    <t>ANDRIJANA, MANJA, BARBARA</t>
  </si>
  <si>
    <t>LANA, ANA, LOTI</t>
  </si>
  <si>
    <t>DOMŽALE-MESTO</t>
  </si>
  <si>
    <t>KOMENDA 1</t>
  </si>
  <si>
    <t>KOMENDA 2</t>
  </si>
  <si>
    <t>TUNJICE</t>
  </si>
  <si>
    <t>JABLANICA</t>
  </si>
  <si>
    <t>GABROVKA 1</t>
  </si>
  <si>
    <t>DOLE PRI LITIJI</t>
  </si>
  <si>
    <t>GABROVKA 2</t>
  </si>
  <si>
    <t>JAN, NIK, BLAŽ</t>
  </si>
  <si>
    <t>BLAŽ, ŽIGA, MIHA</t>
  </si>
  <si>
    <t>MARSEL, DAVID ALJOŠA, MARK</t>
  </si>
  <si>
    <t>NIK, GAŠPER, DOMEN</t>
  </si>
  <si>
    <t>JAKOB, ANEJ, LEJA</t>
  </si>
  <si>
    <t>JAKA, JOŠT, NEJC</t>
  </si>
  <si>
    <t>JAKOB, JURE, ROBERT</t>
  </si>
  <si>
    <t>ČRT, BOR, LUKA</t>
  </si>
  <si>
    <t>JAN, KRISTIAN, ALJAŽ</t>
  </si>
  <si>
    <t>VALENTIN, ŠPELA, MIHA</t>
  </si>
  <si>
    <t>ROK, BENJAMIN, LUKA</t>
  </si>
  <si>
    <t>ALEN, PETER, NEJC</t>
  </si>
  <si>
    <t>DAVID, FLORJAN, GAŠPER</t>
  </si>
  <si>
    <t>BENJAMIN, GAL, NIK</t>
  </si>
  <si>
    <t>JAN, TIMOTEJ, ANŽE</t>
  </si>
  <si>
    <t>LUKA, TOM, JAKOB</t>
  </si>
  <si>
    <t>MATEJ, TAMARA, MATEJ</t>
  </si>
  <si>
    <t>ROVA 1</t>
  </si>
  <si>
    <t>HOMEC</t>
  </si>
  <si>
    <t>ROVA 2</t>
  </si>
  <si>
    <t>MOSTE</t>
  </si>
  <si>
    <t>TUNJICE 1</t>
  </si>
  <si>
    <t>TUNJICE 2</t>
  </si>
  <si>
    <t>KRAŠCE 1</t>
  </si>
  <si>
    <t>KRAŠCE 2</t>
  </si>
  <si>
    <t>TOPOLE</t>
  </si>
  <si>
    <t>EVA, SIMONA, ANJA</t>
  </si>
  <si>
    <t>PIA, NEJA, LANA</t>
  </si>
  <si>
    <t>MARTINA, EVA, EVA</t>
  </si>
  <si>
    <t>TEJA, ANA, NEŽA</t>
  </si>
  <si>
    <t>TJAŠA, SAŠKA, MARUŠA</t>
  </si>
  <si>
    <t>ANA, KORINA, NEŽA</t>
  </si>
  <si>
    <t>ANJA, ŠPELA, PIKA</t>
  </si>
  <si>
    <t>HANA, LEJA, LARA</t>
  </si>
  <si>
    <t>JERCA, KLARA, ANJA</t>
  </si>
  <si>
    <t>NIKA, TAJA, LUCIJA</t>
  </si>
  <si>
    <t>HELENA, NINA, TJAŠA</t>
  </si>
  <si>
    <t>LAURA, TEJA, LEJA</t>
  </si>
  <si>
    <t>MARIJA, LANA, ROSANA</t>
  </si>
  <si>
    <t>MAJA, TINA, ANITA</t>
  </si>
  <si>
    <t>SARA, KAJA, NASTJA</t>
  </si>
  <si>
    <t>KAMNIŠKA BISTRICA</t>
  </si>
  <si>
    <t>VELIKA VAS</t>
  </si>
  <si>
    <t>PRIMSKOVO</t>
  </si>
  <si>
    <t>GABROVKA</t>
  </si>
  <si>
    <t>JAKA, ERAZEM, ERIK</t>
  </si>
  <si>
    <t>ANŽE, LUKA, LUKA</t>
  </si>
  <si>
    <t>KLEMEN, MARTIN, DENIS</t>
  </si>
  <si>
    <t>TILEN, KRISTJAN, GREGA</t>
  </si>
  <si>
    <t>MARUŠA, VERONIKA, ALEN</t>
  </si>
  <si>
    <t>MAKS, LUKA, ROK</t>
  </si>
  <si>
    <t>JUŠ, GREGA, BOR</t>
  </si>
  <si>
    <t>DEJAN, NATALIJA, ALEXANDER</t>
  </si>
  <si>
    <t>TIM, TILEN, ŽIGA</t>
  </si>
  <si>
    <t>NINA, LEA, MATIC</t>
  </si>
  <si>
    <t>DOB</t>
  </si>
  <si>
    <t>TIHABOJ</t>
  </si>
  <si>
    <t>TINA, ŠPELA, AJLA</t>
  </si>
  <si>
    <t>TEJA, SANDRA, URŠKA</t>
  </si>
  <si>
    <t>KATJA, GLORIJA, MIHAELA</t>
  </si>
  <si>
    <t>KAJA, URŠA, KAJA</t>
  </si>
  <si>
    <t>Radomlje (GZ Domžale)</t>
  </si>
  <si>
    <t>Gašper MAV, VGČ ORG I.</t>
  </si>
  <si>
    <t>Boštjan NAROBE, GČ I.</t>
  </si>
  <si>
    <t>Nina KOTAR, GČ</t>
  </si>
  <si>
    <t>Predsednica tekmovalnega odbora:</t>
  </si>
  <si>
    <t>12. tekmovanje v gasilski orientaciji Regije Ljubljana III 2016</t>
  </si>
  <si>
    <t>REZULTATI - PIONIRJI</t>
  </si>
  <si>
    <t>REZULTATI - PIONIRKE</t>
  </si>
  <si>
    <t>REZULTATI - MLADINCI</t>
  </si>
  <si>
    <t>REZULTATI - MLADINKE</t>
  </si>
  <si>
    <t>REZULTATI - GASILCI PRIPRAVNIKI</t>
  </si>
  <si>
    <t>REZULTATI - GASILKE PRIPRAVNICE</t>
  </si>
  <si>
    <t>UROŠ, ROK, KLEMEN</t>
  </si>
  <si>
    <t>LEJLA, ULA, EVA</t>
  </si>
  <si>
    <t>VERONIKA, KATJA, AJDA</t>
  </si>
  <si>
    <t>EVA, EVA, ANA</t>
  </si>
  <si>
    <t>JAKA, SARA, NEJC</t>
  </si>
  <si>
    <t>NT</t>
  </si>
  <si>
    <t>JANEZ, JAN, MAJ</t>
  </si>
  <si>
    <t>DANIJEL, ŽIGA, TADEJ</t>
  </si>
  <si>
    <t>ANDREJ, GAŠPER, LEON</t>
  </si>
  <si>
    <t>TINKARA, ANATIA, NINA HEIDI</t>
  </si>
  <si>
    <t>MATIC, ROK, NEJA</t>
  </si>
</sst>
</file>

<file path=xl/styles.xml><?xml version="1.0" encoding="utf-8"?>
<styleSheet xmlns="http://schemas.openxmlformats.org/spreadsheetml/2006/main">
  <numFmts count="3">
    <numFmt numFmtId="164" formatCode="[$-F400]h:mm:ss\ AM/PM"/>
    <numFmt numFmtId="165" formatCode="[$-F800]dddd\,\ mmmm\ dd\,\ yyyy"/>
    <numFmt numFmtId="166" formatCode="0.0"/>
  </numFmts>
  <fonts count="28"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Verdana"/>
      <family val="2"/>
      <charset val="238"/>
    </font>
    <font>
      <b/>
      <sz val="8"/>
      <color indexed="62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6"/>
      <color indexed="62"/>
      <name val="Verdana"/>
      <family val="2"/>
      <charset val="238"/>
    </font>
    <font>
      <b/>
      <sz val="14"/>
      <name val="Arial CE"/>
      <charset val="238"/>
    </font>
    <font>
      <b/>
      <sz val="14"/>
      <color indexed="12"/>
      <name val="Verdana"/>
      <family val="2"/>
      <charset val="238"/>
    </font>
    <font>
      <b/>
      <sz val="14"/>
      <color indexed="12"/>
      <name val="Arial CE"/>
      <charset val="238"/>
    </font>
    <font>
      <b/>
      <sz val="10"/>
      <color indexed="12"/>
      <name val="Arial CE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name val="Times New Roman CE"/>
      <charset val="238"/>
    </font>
    <font>
      <sz val="14"/>
      <name val="Times New Roman CE"/>
      <charset val="238"/>
    </font>
    <font>
      <b/>
      <sz val="14"/>
      <name val="Verdana"/>
      <family val="2"/>
      <charset val="238"/>
    </font>
    <font>
      <sz val="8"/>
      <name val="Arial"/>
      <family val="2"/>
      <charset val="238"/>
    </font>
    <font>
      <sz val="10"/>
      <name val="Times New Roman CE"/>
      <family val="1"/>
      <charset val="238"/>
    </font>
    <font>
      <sz val="9"/>
      <name val="Times New Roman CE"/>
      <family val="1"/>
      <charset val="238"/>
    </font>
    <font>
      <sz val="7.5"/>
      <name val="Verdana"/>
      <family val="2"/>
      <charset val="238"/>
    </font>
    <font>
      <sz val="7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FF"/>
      <name val="Calibri"/>
      <family val="2"/>
      <charset val="238"/>
      <scheme val="minor"/>
    </font>
    <font>
      <sz val="9"/>
      <color theme="0"/>
      <name val="Times New Roman CE"/>
      <family val="1"/>
      <charset val="238"/>
    </font>
    <font>
      <b/>
      <sz val="8"/>
      <color theme="3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5" fillId="0" borderId="0" applyNumberFormat="0" applyFill="0" applyBorder="0" applyAlignment="0" applyProtection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/>
    <xf numFmtId="0" fontId="12" fillId="0" borderId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/>
    <xf numFmtId="2" fontId="0" fillId="0" borderId="0" xfId="0" applyNumberFormat="1"/>
    <xf numFmtId="164" fontId="0" fillId="0" borderId="0" xfId="0" applyNumberFormat="1"/>
    <xf numFmtId="164" fontId="0" fillId="4" borderId="0" xfId="0" applyNumberFormat="1" applyFill="1"/>
    <xf numFmtId="164" fontId="1" fillId="4" borderId="0" xfId="0" applyNumberFormat="1" applyFont="1" applyFill="1" applyAlignment="1">
      <alignment horizontal="center"/>
    </xf>
    <xf numFmtId="0" fontId="0" fillId="4" borderId="0" xfId="0" applyFill="1"/>
    <xf numFmtId="0" fontId="14" fillId="0" borderId="0" xfId="0" applyFont="1"/>
    <xf numFmtId="0" fontId="14" fillId="0" borderId="0" xfId="0" applyFont="1" applyAlignment="1">
      <alignment horizontal="left"/>
    </xf>
    <xf numFmtId="0" fontId="15" fillId="6" borderId="1" xfId="0" applyFont="1" applyFill="1" applyBorder="1"/>
    <xf numFmtId="0" fontId="15" fillId="0" borderId="1" xfId="0" applyFont="1" applyBorder="1" applyAlignment="1">
      <alignment horizontal="left"/>
    </xf>
    <xf numFmtId="165" fontId="15" fillId="0" borderId="1" xfId="0" applyNumberFormat="1" applyFont="1" applyBorder="1" applyAlignment="1">
      <alignment horizontal="left"/>
    </xf>
    <xf numFmtId="0" fontId="17" fillId="0" borderId="0" xfId="0" applyFont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17" fillId="4" borderId="0" xfId="0" applyFont="1" applyFill="1"/>
    <xf numFmtId="165" fontId="16" fillId="4" borderId="0" xfId="0" applyNumberFormat="1" applyFont="1" applyFill="1" applyAlignment="1">
      <alignment horizontal="right"/>
    </xf>
    <xf numFmtId="0" fontId="1" fillId="4" borderId="0" xfId="0" applyFont="1" applyFill="1"/>
    <xf numFmtId="0" fontId="8" fillId="4" borderId="0" xfId="0" applyFont="1" applyFill="1"/>
    <xf numFmtId="0" fontId="10" fillId="4" borderId="0" xfId="0" applyFont="1" applyFill="1"/>
    <xf numFmtId="2" fontId="9" fillId="4" borderId="0" xfId="0" applyNumberFormat="1" applyFont="1" applyFill="1"/>
    <xf numFmtId="164" fontId="1" fillId="4" borderId="0" xfId="0" applyNumberFormat="1" applyFont="1" applyFill="1"/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1" fillId="4" borderId="0" xfId="0" applyFont="1" applyFill="1"/>
    <xf numFmtId="0" fontId="1" fillId="4" borderId="0" xfId="0" applyFont="1" applyFill="1" applyAlignment="1">
      <alignment horizontal="center"/>
    </xf>
    <xf numFmtId="0" fontId="5" fillId="4" borderId="0" xfId="0" applyFont="1" applyFill="1"/>
    <xf numFmtId="0" fontId="18" fillId="4" borderId="0" xfId="0" applyFont="1" applyFill="1"/>
    <xf numFmtId="21" fontId="16" fillId="4" borderId="0" xfId="0" applyNumberFormat="1" applyFont="1" applyFill="1" applyAlignment="1">
      <alignment horizontal="center"/>
    </xf>
    <xf numFmtId="21" fontId="1" fillId="4" borderId="0" xfId="0" applyNumberFormat="1" applyFont="1" applyFill="1"/>
    <xf numFmtId="21" fontId="0" fillId="4" borderId="0" xfId="0" applyNumberFormat="1" applyFill="1"/>
    <xf numFmtId="21" fontId="0" fillId="0" borderId="0" xfId="0" applyNumberFormat="1"/>
    <xf numFmtId="0" fontId="16" fillId="4" borderId="0" xfId="0" applyNumberFormat="1" applyFont="1" applyFill="1" applyAlignment="1">
      <alignment horizontal="center"/>
    </xf>
    <xf numFmtId="0" fontId="1" fillId="4" borderId="0" xfId="0" applyNumberFormat="1" applyFont="1" applyFill="1"/>
    <xf numFmtId="0" fontId="0" fillId="4" borderId="0" xfId="0" applyNumberFormat="1" applyFill="1"/>
    <xf numFmtId="0" fontId="0" fillId="0" borderId="0" xfId="0" applyNumberFormat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 wrapText="1"/>
    </xf>
    <xf numFmtId="0" fontId="12" fillId="7" borderId="3" xfId="0" applyFont="1" applyFill="1" applyBorder="1" applyAlignment="1">
      <alignment horizontal="left" vertical="center"/>
    </xf>
    <xf numFmtId="0" fontId="0" fillId="7" borderId="5" xfId="0" applyFill="1" applyBorder="1" applyAlignment="1">
      <alignment wrapText="1"/>
    </xf>
    <xf numFmtId="0" fontId="0" fillId="8" borderId="6" xfId="0" applyFill="1" applyBorder="1"/>
    <xf numFmtId="0" fontId="0" fillId="8" borderId="7" xfId="0" applyFill="1" applyBorder="1"/>
    <xf numFmtId="0" fontId="0" fillId="9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12" fillId="7" borderId="4" xfId="0" applyFont="1" applyFill="1" applyBorder="1" applyAlignment="1">
      <alignment horizontal="left" vertical="center" wrapText="1"/>
    </xf>
    <xf numFmtId="166" fontId="0" fillId="8" borderId="7" xfId="0" applyNumberFormat="1" applyFill="1" applyBorder="1"/>
    <xf numFmtId="166" fontId="0" fillId="8" borderId="10" xfId="0" applyNumberFormat="1" applyFill="1" applyBorder="1"/>
    <xf numFmtId="166" fontId="0" fillId="8" borderId="12" xfId="0" applyNumberFormat="1" applyFill="1" applyBorder="1"/>
    <xf numFmtId="0" fontId="16" fillId="0" borderId="0" xfId="0" applyFont="1"/>
    <xf numFmtId="0" fontId="20" fillId="0" borderId="0" xfId="0" applyFont="1" applyFill="1" applyBorder="1"/>
    <xf numFmtId="0" fontId="20" fillId="0" borderId="0" xfId="0" applyFont="1"/>
    <xf numFmtId="0" fontId="21" fillId="0" borderId="0" xfId="0" applyFont="1"/>
    <xf numFmtId="0" fontId="21" fillId="4" borderId="0" xfId="0" applyFont="1" applyFill="1"/>
    <xf numFmtId="1" fontId="17" fillId="0" borderId="0" xfId="0" applyNumberFormat="1" applyFont="1"/>
    <xf numFmtId="1" fontId="1" fillId="4" borderId="0" xfId="0" applyNumberFormat="1" applyFont="1" applyFill="1"/>
    <xf numFmtId="1" fontId="0" fillId="4" borderId="0" xfId="0" applyNumberFormat="1" applyFill="1"/>
    <xf numFmtId="1" fontId="0" fillId="0" borderId="0" xfId="0" applyNumberFormat="1"/>
    <xf numFmtId="0" fontId="17" fillId="0" borderId="0" xfId="0" applyNumberFormat="1" applyFont="1"/>
    <xf numFmtId="0" fontId="4" fillId="7" borderId="1" xfId="0" applyNumberFormat="1" applyFont="1" applyFill="1" applyBorder="1" applyAlignment="1">
      <alignment horizontal="center" vertical="center" wrapText="1"/>
    </xf>
    <xf numFmtId="2" fontId="4" fillId="7" borderId="15" xfId="0" applyNumberFormat="1" applyFont="1" applyFill="1" applyBorder="1" applyAlignment="1">
      <alignment horizontal="center" vertical="center"/>
    </xf>
    <xf numFmtId="0" fontId="4" fillId="7" borderId="16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2" fillId="0" borderId="0" xfId="0" applyNumberFormat="1" applyFont="1" applyFill="1"/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/>
    <xf numFmtId="21" fontId="12" fillId="0" borderId="0" xfId="0" applyNumberFormat="1" applyFont="1" applyFill="1"/>
    <xf numFmtId="2" fontId="12" fillId="0" borderId="0" xfId="0" applyNumberFormat="1" applyFont="1" applyFill="1"/>
    <xf numFmtId="2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NumberFormat="1" applyFont="1" applyFill="1" applyAlignment="1">
      <alignment horizontal="left"/>
    </xf>
    <xf numFmtId="0" fontId="12" fillId="4" borderId="0" xfId="0" applyFont="1" applyFill="1"/>
    <xf numFmtId="0" fontId="12" fillId="0" borderId="0" xfId="0" applyFont="1" applyFill="1" applyBorder="1"/>
    <xf numFmtId="0" fontId="12" fillId="4" borderId="0" xfId="0" applyNumberFormat="1" applyFont="1" applyFill="1"/>
    <xf numFmtId="21" fontId="12" fillId="4" borderId="0" xfId="0" applyNumberFormat="1" applyFont="1" applyFill="1"/>
    <xf numFmtId="0" fontId="12" fillId="4" borderId="0" xfId="0" applyFont="1" applyFill="1" applyAlignment="1">
      <alignment horizontal="right"/>
    </xf>
    <xf numFmtId="1" fontId="12" fillId="4" borderId="0" xfId="0" applyNumberFormat="1" applyFont="1" applyFill="1"/>
    <xf numFmtId="0" fontId="20" fillId="4" borderId="0" xfId="0" applyFont="1" applyFill="1"/>
    <xf numFmtId="0" fontId="3" fillId="4" borderId="0" xfId="0" applyFont="1" applyFill="1"/>
    <xf numFmtId="1" fontId="0" fillId="4" borderId="0" xfId="0" applyNumberFormat="1" applyFont="1" applyFill="1"/>
    <xf numFmtId="0" fontId="0" fillId="4" borderId="0" xfId="0" applyNumberFormat="1" applyFont="1" applyFill="1"/>
    <xf numFmtId="0" fontId="0" fillId="4" borderId="0" xfId="0" applyFont="1" applyFill="1"/>
    <xf numFmtId="0" fontId="0" fillId="0" borderId="0" xfId="0" applyFont="1"/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textRotation="90" wrapText="1"/>
    </xf>
    <xf numFmtId="0" fontId="0" fillId="4" borderId="0" xfId="0" applyFill="1" applyAlignment="1">
      <alignment vertical="center"/>
    </xf>
    <xf numFmtId="0" fontId="0" fillId="4" borderId="0" xfId="0" applyNumberFormat="1" applyFill="1" applyAlignment="1">
      <alignment vertical="center"/>
    </xf>
    <xf numFmtId="1" fontId="0" fillId="4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13" applyFont="1" applyBorder="1" applyAlignment="1">
      <alignment horizontal="center" vertical="center"/>
    </xf>
    <xf numFmtId="0" fontId="6" fillId="0" borderId="1" xfId="1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21" fontId="5" fillId="0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2" fontId="27" fillId="3" borderId="1" xfId="0" applyNumberFormat="1" applyFont="1" applyFill="1" applyBorder="1" applyAlignment="1">
      <alignment horizontal="center" vertical="center"/>
    </xf>
    <xf numFmtId="0" fontId="26" fillId="4" borderId="0" xfId="0" applyFont="1" applyFill="1" applyAlignment="1">
      <alignment vertical="center"/>
    </xf>
    <xf numFmtId="21" fontId="5" fillId="4" borderId="0" xfId="0" applyNumberFormat="1" applyFont="1" applyFill="1" applyAlignment="1">
      <alignment vertical="center"/>
    </xf>
    <xf numFmtId="0" fontId="7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vertical="center"/>
    </xf>
    <xf numFmtId="21" fontId="6" fillId="0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" xfId="0" applyNumberFormat="1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0" fontId="6" fillId="0" borderId="1" xfId="12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0" xfId="13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/>
      <protection locked="0"/>
    </xf>
    <xf numFmtId="21" fontId="5" fillId="0" borderId="0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Alignment="1" applyProtection="1">
      <alignment horizontal="center" vertical="center"/>
      <protection locked="0"/>
    </xf>
    <xf numFmtId="21" fontId="6" fillId="0" borderId="0" xfId="0" applyNumberFormat="1" applyFont="1" applyFill="1" applyBorder="1" applyAlignment="1" applyProtection="1">
      <alignment horizontal="center" vertical="center"/>
      <protection locked="0"/>
    </xf>
    <xf numFmtId="2" fontId="5" fillId="4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0" fontId="5" fillId="0" borderId="0" xfId="12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6" fillId="0" borderId="0" xfId="0" applyNumberFormat="1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wrapText="1"/>
    </xf>
    <xf numFmtId="21" fontId="4" fillId="7" borderId="17" xfId="0" applyNumberFormat="1" applyFont="1" applyFill="1" applyBorder="1" applyAlignment="1">
      <alignment horizontal="center" textRotation="90" wrapText="1"/>
    </xf>
    <xf numFmtId="21" fontId="4" fillId="7" borderId="14" xfId="0" applyNumberFormat="1" applyFont="1" applyFill="1" applyBorder="1" applyAlignment="1">
      <alignment horizontal="center" textRotation="90" wrapText="1"/>
    </xf>
    <xf numFmtId="21" fontId="4" fillId="7" borderId="13" xfId="0" applyNumberFormat="1" applyFont="1" applyFill="1" applyBorder="1" applyAlignment="1">
      <alignment horizontal="center" textRotation="90" wrapText="1"/>
    </xf>
    <xf numFmtId="0" fontId="18" fillId="10" borderId="2" xfId="0" applyFont="1" applyFill="1" applyBorder="1" applyAlignment="1">
      <alignment horizontal="center"/>
    </xf>
    <xf numFmtId="0" fontId="18" fillId="10" borderId="16" xfId="0" applyFont="1" applyFill="1" applyBorder="1" applyAlignment="1">
      <alignment horizontal="center"/>
    </xf>
    <xf numFmtId="0" fontId="18" fillId="10" borderId="15" xfId="0" applyFont="1" applyFill="1" applyBorder="1" applyAlignment="1">
      <alignment horizontal="center"/>
    </xf>
    <xf numFmtId="0" fontId="4" fillId="7" borderId="1" xfId="0" applyNumberFormat="1" applyFont="1" applyFill="1" applyBorder="1" applyAlignment="1">
      <alignment horizontal="center" textRotation="90" wrapText="1"/>
    </xf>
    <xf numFmtId="21" fontId="4" fillId="7" borderId="17" xfId="0" applyNumberFormat="1" applyFont="1" applyFill="1" applyBorder="1" applyAlignment="1">
      <alignment horizontal="center" vertical="center" wrapText="1"/>
    </xf>
    <xf numFmtId="21" fontId="4" fillId="7" borderId="14" xfId="0" applyNumberFormat="1" applyFont="1" applyFill="1" applyBorder="1" applyAlignment="1">
      <alignment horizontal="center" vertical="center" wrapText="1"/>
    </xf>
    <xf numFmtId="21" fontId="4" fillId="7" borderId="13" xfId="0" applyNumberFormat="1" applyFont="1" applyFill="1" applyBorder="1" applyAlignment="1">
      <alignment horizontal="center" vertical="center" wrapText="1"/>
    </xf>
    <xf numFmtId="0" fontId="4" fillId="7" borderId="17" xfId="0" applyNumberFormat="1" applyFont="1" applyFill="1" applyBorder="1" applyAlignment="1">
      <alignment horizontal="center" textRotation="90" wrapText="1"/>
    </xf>
    <xf numFmtId="0" fontId="4" fillId="7" borderId="14" xfId="0" applyNumberFormat="1" applyFont="1" applyFill="1" applyBorder="1" applyAlignment="1">
      <alignment horizontal="center" textRotation="90" wrapText="1"/>
    </xf>
    <xf numFmtId="0" fontId="4" fillId="7" borderId="13" xfId="0" applyNumberFormat="1" applyFont="1" applyFill="1" applyBorder="1" applyAlignment="1">
      <alignment horizontal="center" textRotation="90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4" fillId="7" borderId="18" xfId="0" applyNumberFormat="1" applyFont="1" applyFill="1" applyBorder="1" applyAlignment="1">
      <alignment horizontal="center" textRotation="90" wrapText="1"/>
    </xf>
    <xf numFmtId="0" fontId="4" fillId="7" borderId="19" xfId="0" applyNumberFormat="1" applyFont="1" applyFill="1" applyBorder="1" applyAlignment="1">
      <alignment horizontal="center" textRotation="90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/>
    </xf>
    <xf numFmtId="0" fontId="18" fillId="11" borderId="16" xfId="0" applyFont="1" applyFill="1" applyBorder="1" applyAlignment="1">
      <alignment horizontal="center"/>
    </xf>
    <xf numFmtId="0" fontId="18" fillId="11" borderId="15" xfId="0" applyFont="1" applyFill="1" applyBorder="1" applyAlignment="1">
      <alignment horizontal="center"/>
    </xf>
    <xf numFmtId="0" fontId="18" fillId="12" borderId="2" xfId="0" applyFont="1" applyFill="1" applyBorder="1" applyAlignment="1">
      <alignment horizontal="center"/>
    </xf>
    <xf numFmtId="0" fontId="18" fillId="12" borderId="16" xfId="0" applyFont="1" applyFill="1" applyBorder="1" applyAlignment="1">
      <alignment horizontal="center"/>
    </xf>
    <xf numFmtId="0" fontId="18" fillId="12" borderId="15" xfId="0" applyFont="1" applyFill="1" applyBorder="1" applyAlignment="1">
      <alignment horizontal="center"/>
    </xf>
    <xf numFmtId="0" fontId="4" fillId="7" borderId="17" xfId="0" applyNumberFormat="1" applyFont="1" applyFill="1" applyBorder="1" applyAlignment="1">
      <alignment horizontal="center" vertical="center" wrapText="1"/>
    </xf>
    <xf numFmtId="0" fontId="4" fillId="7" borderId="14" xfId="0" applyNumberFormat="1" applyFont="1" applyFill="1" applyBorder="1" applyAlignment="1">
      <alignment horizontal="center" vertical="center" wrapText="1"/>
    </xf>
    <xf numFmtId="0" fontId="4" fillId="7" borderId="13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NumberFormat="1" applyFont="1" applyFill="1" applyBorder="1" applyAlignment="1" applyProtection="1">
      <alignment horizontal="center" vertical="center"/>
      <protection locked="0"/>
    </xf>
    <xf numFmtId="0" fontId="18" fillId="9" borderId="2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8" fillId="13" borderId="16" xfId="0" applyFont="1" applyFill="1" applyBorder="1" applyAlignment="1">
      <alignment horizontal="center"/>
    </xf>
    <xf numFmtId="0" fontId="18" fillId="13" borderId="15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/>
    </xf>
    <xf numFmtId="0" fontId="18" fillId="14" borderId="15" xfId="0" applyFont="1" applyFill="1" applyBorder="1" applyAlignment="1">
      <alignment horizontal="center"/>
    </xf>
  </cellXfs>
  <cellStyles count="14">
    <cellStyle name="Hiperpovezava 2" xfId="1"/>
    <cellStyle name="Navadno" xfId="0" builtinId="0"/>
    <cellStyle name="Navadno 10" xfId="2"/>
    <cellStyle name="Navadno 11" xfId="3"/>
    <cellStyle name="Navadno 2" xfId="4"/>
    <cellStyle name="Navadno 3" xfId="5"/>
    <cellStyle name="Navadno 4" xfId="6"/>
    <cellStyle name="Navadno 5" xfId="7"/>
    <cellStyle name="Navadno 6" xfId="8"/>
    <cellStyle name="Navadno 7" xfId="9"/>
    <cellStyle name="Navadno 8" xfId="10"/>
    <cellStyle name="Navadno 9" xfId="11"/>
    <cellStyle name="Navadno_MLADINKE" xfId="12"/>
    <cellStyle name="Navadno_PIONIRKE M" xfId="1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2:B12"/>
  <sheetViews>
    <sheetView showGridLines="0" tabSelected="1" zoomScaleNormal="100" workbookViewId="0">
      <selection activeCell="B6" sqref="B6"/>
    </sheetView>
  </sheetViews>
  <sheetFormatPr defaultColWidth="9.140625" defaultRowHeight="12.75"/>
  <cols>
    <col min="1" max="1" width="34" style="10" bestFit="1" customWidth="1"/>
    <col min="2" max="2" width="48.85546875" style="11" customWidth="1"/>
    <col min="3" max="16384" width="9.140625" style="10"/>
  </cols>
  <sheetData>
    <row r="2" spans="1:2" ht="15.75">
      <c r="A2" s="145" t="s">
        <v>9</v>
      </c>
      <c r="B2" s="145"/>
    </row>
    <row r="5" spans="1:2" ht="15">
      <c r="A5" s="12" t="s">
        <v>15</v>
      </c>
      <c r="B5" s="13" t="s">
        <v>188</v>
      </c>
    </row>
    <row r="6" spans="1:2" ht="15">
      <c r="A6" s="12" t="s">
        <v>14</v>
      </c>
      <c r="B6" s="13" t="s">
        <v>188</v>
      </c>
    </row>
    <row r="7" spans="1:2" ht="15">
      <c r="A7" s="12" t="s">
        <v>10</v>
      </c>
      <c r="B7" s="13" t="s">
        <v>51</v>
      </c>
    </row>
    <row r="8" spans="1:2" ht="15">
      <c r="A8" s="12" t="s">
        <v>11</v>
      </c>
      <c r="B8" s="13" t="s">
        <v>183</v>
      </c>
    </row>
    <row r="9" spans="1:2" ht="15">
      <c r="A9" s="12" t="s">
        <v>12</v>
      </c>
      <c r="B9" s="14">
        <v>42518</v>
      </c>
    </row>
    <row r="10" spans="1:2" ht="15">
      <c r="A10" s="12" t="s">
        <v>187</v>
      </c>
      <c r="B10" s="13" t="s">
        <v>186</v>
      </c>
    </row>
    <row r="11" spans="1:2" ht="15">
      <c r="A11" s="12" t="s">
        <v>36</v>
      </c>
      <c r="B11" s="13" t="s">
        <v>184</v>
      </c>
    </row>
    <row r="12" spans="1:2" ht="15">
      <c r="A12" s="12" t="s">
        <v>13</v>
      </c>
      <c r="B12" s="13" t="s">
        <v>185</v>
      </c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N30"/>
  <sheetViews>
    <sheetView showGridLines="0" topLeftCell="A7" zoomScaleNormal="100" workbookViewId="0">
      <selection activeCell="A9" sqref="A9:A27"/>
    </sheetView>
  </sheetViews>
  <sheetFormatPr defaultRowHeight="12.75"/>
  <cols>
    <col min="1" max="2" width="5.7109375" customWidth="1"/>
    <col min="3" max="3" width="22.7109375" customWidth="1"/>
    <col min="4" max="4" width="12.7109375" customWidth="1"/>
    <col min="5" max="5" width="15.28515625" customWidth="1"/>
    <col min="6" max="6" width="25.7109375" customWidth="1"/>
    <col min="7" max="10" width="5.7109375" style="56" customWidth="1"/>
    <col min="11" max="11" width="7.7109375" customWidth="1"/>
    <col min="12" max="12" width="3.5703125" style="38" customWidth="1"/>
    <col min="13" max="13" width="7.7109375" style="38" customWidth="1"/>
    <col min="14" max="15" width="7.7109375" customWidth="1"/>
    <col min="16" max="16" width="7.7109375" style="2" customWidth="1"/>
    <col min="17" max="18" width="7.7109375" customWidth="1"/>
    <col min="19" max="20" width="10.42578125" style="34" customWidth="1"/>
    <col min="21" max="22" width="5" style="34" customWidth="1"/>
    <col min="23" max="23" width="8.7109375" style="6" customWidth="1"/>
    <col min="24" max="24" width="8.7109375" style="5" customWidth="1"/>
    <col min="25" max="25" width="8.7109375" style="1" customWidth="1"/>
    <col min="26" max="26" width="9.7109375" customWidth="1"/>
    <col min="27" max="27" width="9.140625" style="57" customWidth="1"/>
    <col min="28" max="28" width="8.28515625" customWidth="1"/>
    <col min="29" max="29" width="9.140625" style="62" customWidth="1"/>
    <col min="30" max="30" width="9.140625" style="38" customWidth="1"/>
  </cols>
  <sheetData>
    <row r="1" spans="1:40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54"/>
      <c r="H1" s="54"/>
      <c r="I1" s="54"/>
      <c r="J1" s="54"/>
      <c r="L1" s="35"/>
      <c r="M1" s="17" t="str">
        <f>Osnovni_podatki!B5</f>
        <v>12. tekmovanje v gasilski orientaciji Regije Ljubljana III 2016</v>
      </c>
      <c r="O1" s="17"/>
      <c r="P1" s="17"/>
      <c r="Q1" s="17"/>
      <c r="R1" s="17"/>
      <c r="S1" s="31"/>
      <c r="T1" s="31"/>
      <c r="U1" s="31"/>
      <c r="V1" s="31"/>
      <c r="W1" s="18"/>
      <c r="X1" s="18"/>
      <c r="Y1" s="18"/>
      <c r="Z1" s="19" t="str">
        <f>Osnovni_podatki!B8&amp;", "&amp;TEXT(Osnovni_podatki!B9, "dd. mmmm yyyy")</f>
        <v>Radomlje (GZ Domžale), 28. maj 2016</v>
      </c>
      <c r="AA1" s="18"/>
      <c r="AB1" s="18"/>
      <c r="AC1" s="59"/>
      <c r="AD1" s="63"/>
    </row>
    <row r="2" spans="1:40" s="1" customFormat="1" ht="18.75">
      <c r="A2" s="20"/>
      <c r="B2" s="20"/>
      <c r="C2" s="9"/>
      <c r="D2" s="21"/>
      <c r="E2" s="21"/>
      <c r="F2" s="21"/>
      <c r="G2" s="28"/>
      <c r="H2" s="28"/>
      <c r="I2" s="28"/>
      <c r="J2" s="28"/>
      <c r="K2" s="28"/>
      <c r="L2" s="36"/>
      <c r="M2" s="36"/>
      <c r="N2" s="22"/>
      <c r="O2" s="23"/>
      <c r="P2" s="25"/>
      <c r="Q2" s="26"/>
      <c r="R2" s="22"/>
      <c r="S2" s="32"/>
      <c r="T2" s="32"/>
      <c r="U2" s="32"/>
      <c r="V2" s="32"/>
      <c r="W2" s="24"/>
      <c r="X2" s="20"/>
      <c r="Y2" s="27"/>
      <c r="Z2" s="27"/>
      <c r="AA2" s="18"/>
      <c r="AB2" s="20"/>
      <c r="AC2" s="60"/>
      <c r="AD2" s="36"/>
      <c r="AE2" s="4"/>
      <c r="AF2" s="4"/>
    </row>
    <row r="3" spans="1:40" ht="18.75">
      <c r="A3" s="9"/>
      <c r="B3" s="9"/>
      <c r="C3" s="9"/>
      <c r="D3" s="9"/>
      <c r="E3" s="9"/>
      <c r="F3" s="9"/>
      <c r="G3" s="28"/>
      <c r="H3" s="28"/>
      <c r="I3" s="28"/>
      <c r="J3" s="28"/>
      <c r="K3" s="28"/>
      <c r="L3" s="37"/>
      <c r="M3" s="37"/>
      <c r="N3" s="28"/>
      <c r="O3" s="28"/>
      <c r="P3" s="28"/>
      <c r="Q3" s="9"/>
      <c r="R3" s="9"/>
      <c r="S3" s="33"/>
      <c r="T3" s="33"/>
      <c r="U3" s="33"/>
      <c r="V3" s="33"/>
      <c r="W3" s="8"/>
      <c r="X3" s="20"/>
      <c r="Y3" s="20"/>
      <c r="Z3" s="9"/>
      <c r="AA3" s="18"/>
      <c r="AB3" s="9"/>
      <c r="AC3" s="61"/>
      <c r="AD3" s="37"/>
      <c r="AE3" s="3"/>
      <c r="AF3" s="3"/>
    </row>
    <row r="4" spans="1:40" ht="18" customHeight="1">
      <c r="A4" s="149" t="s">
        <v>189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1"/>
      <c r="AA4" s="18"/>
      <c r="AB4" s="9"/>
      <c r="AC4" s="61"/>
      <c r="AD4" s="37"/>
      <c r="AE4" s="3"/>
      <c r="AF4" s="3"/>
    </row>
    <row r="5" spans="1:40" ht="18" customHeight="1">
      <c r="A5" s="3"/>
      <c r="B5" s="3"/>
      <c r="C5" s="3"/>
      <c r="D5" s="3"/>
      <c r="E5" s="3"/>
      <c r="F5" s="3"/>
      <c r="G5" s="28"/>
      <c r="H5" s="28"/>
      <c r="I5" s="28"/>
      <c r="J5" s="28"/>
      <c r="K5" s="28"/>
      <c r="L5" s="37"/>
      <c r="M5" s="37"/>
      <c r="N5" s="3"/>
      <c r="O5" s="3"/>
      <c r="P5" s="3"/>
      <c r="Q5" s="3"/>
      <c r="R5" s="3"/>
      <c r="S5" s="33"/>
      <c r="T5" s="33"/>
      <c r="U5" s="33"/>
      <c r="V5" s="33"/>
      <c r="W5" s="4"/>
      <c r="X5" s="4"/>
      <c r="Y5" s="4"/>
      <c r="Z5" s="4"/>
      <c r="AA5" s="18"/>
      <c r="AB5" s="3"/>
      <c r="AC5" s="61"/>
      <c r="AD5" s="37"/>
      <c r="AE5" s="3"/>
      <c r="AF5" s="3"/>
    </row>
    <row r="6" spans="1:40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64" t="s">
        <v>27</v>
      </c>
      <c r="H6" s="165"/>
      <c r="I6" s="166"/>
      <c r="J6" s="152" t="s">
        <v>28</v>
      </c>
      <c r="K6" s="156" t="s">
        <v>17</v>
      </c>
      <c r="L6" s="156" t="s">
        <v>21</v>
      </c>
      <c r="M6" s="64" t="s">
        <v>40</v>
      </c>
      <c r="N6" s="162" t="s">
        <v>41</v>
      </c>
      <c r="O6" s="163"/>
      <c r="P6" s="167" t="s">
        <v>42</v>
      </c>
      <c r="Q6" s="168"/>
      <c r="R6" s="65" t="s">
        <v>43</v>
      </c>
      <c r="S6" s="153" t="s">
        <v>39</v>
      </c>
      <c r="T6" s="153" t="s">
        <v>19</v>
      </c>
      <c r="U6" s="146" t="s">
        <v>38</v>
      </c>
      <c r="V6" s="146" t="s">
        <v>35</v>
      </c>
      <c r="W6" s="159" t="s">
        <v>6</v>
      </c>
      <c r="X6" s="159" t="s">
        <v>5</v>
      </c>
      <c r="Y6" s="159" t="s">
        <v>8</v>
      </c>
      <c r="Z6" s="156" t="s">
        <v>0</v>
      </c>
      <c r="AA6" s="18"/>
      <c r="AB6" s="3"/>
      <c r="AC6" s="61"/>
      <c r="AD6" s="37"/>
      <c r="AE6" s="3"/>
      <c r="AF6" s="3"/>
    </row>
    <row r="7" spans="1:40" ht="63" customHeight="1">
      <c r="A7" s="152"/>
      <c r="B7" s="152"/>
      <c r="C7" s="152"/>
      <c r="D7" s="152"/>
      <c r="E7" s="157"/>
      <c r="F7" s="152"/>
      <c r="G7" s="160" t="s">
        <v>29</v>
      </c>
      <c r="H7" s="160" t="s">
        <v>30</v>
      </c>
      <c r="I7" s="160" t="s">
        <v>31</v>
      </c>
      <c r="J7" s="152"/>
      <c r="K7" s="157"/>
      <c r="L7" s="157"/>
      <c r="M7" s="90" t="s">
        <v>18</v>
      </c>
      <c r="N7" s="152" t="s">
        <v>34</v>
      </c>
      <c r="O7" s="152"/>
      <c r="P7" s="152" t="s">
        <v>2</v>
      </c>
      <c r="Q7" s="152"/>
      <c r="R7" s="114" t="s">
        <v>37</v>
      </c>
      <c r="S7" s="154"/>
      <c r="T7" s="154"/>
      <c r="U7" s="147"/>
      <c r="V7" s="147"/>
      <c r="W7" s="159"/>
      <c r="X7" s="159"/>
      <c r="Y7" s="159"/>
      <c r="Z7" s="157"/>
      <c r="AA7" s="18"/>
      <c r="AB7" s="3"/>
      <c r="AC7" s="61"/>
      <c r="AD7" s="37"/>
      <c r="AE7" s="3"/>
      <c r="AF7" s="3"/>
    </row>
    <row r="8" spans="1:40" ht="15" customHeight="1">
      <c r="A8" s="152"/>
      <c r="B8" s="152"/>
      <c r="C8" s="152"/>
      <c r="D8" s="152"/>
      <c r="E8" s="158"/>
      <c r="F8" s="152"/>
      <c r="G8" s="161"/>
      <c r="H8" s="161"/>
      <c r="I8" s="161"/>
      <c r="J8" s="152"/>
      <c r="K8" s="158"/>
      <c r="L8" s="158"/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48</v>
      </c>
      <c r="S8" s="155"/>
      <c r="T8" s="155"/>
      <c r="U8" s="148"/>
      <c r="V8" s="148"/>
      <c r="W8" s="159"/>
      <c r="X8" s="159"/>
      <c r="Y8" s="159"/>
      <c r="Z8" s="158"/>
      <c r="AA8" s="18"/>
      <c r="AB8" s="9"/>
      <c r="AC8" s="61"/>
      <c r="AD8" s="37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s="94" customFormat="1">
      <c r="A9" s="95">
        <v>1</v>
      </c>
      <c r="B9" s="96">
        <v>75</v>
      </c>
      <c r="C9" s="97" t="s">
        <v>69</v>
      </c>
      <c r="D9" s="98" t="s">
        <v>68</v>
      </c>
      <c r="E9" s="99" t="s">
        <v>75</v>
      </c>
      <c r="F9" s="100" t="s">
        <v>89</v>
      </c>
      <c r="G9" s="101">
        <v>2005</v>
      </c>
      <c r="H9" s="101">
        <v>2006</v>
      </c>
      <c r="I9" s="101">
        <v>2007</v>
      </c>
      <c r="J9" s="102">
        <f>VLOOKUP(G9,Letnice!$A$2:$B$7,2,FALSE)+VLOOKUP(H9,Letnice!$A$2:$B$7,2,FALSE)+VLOOKUP(I9,Letnice!$A$2:$B$7,2,FALSE)</f>
        <v>30</v>
      </c>
      <c r="K9" s="123">
        <f>VLOOKUP(J9,Letnice!$A$16:$B$28,2,FALSE)</f>
        <v>1001</v>
      </c>
      <c r="L9" s="103">
        <v>0</v>
      </c>
      <c r="M9" s="103">
        <v>0</v>
      </c>
      <c r="N9" s="104">
        <v>14</v>
      </c>
      <c r="O9" s="105">
        <v>0</v>
      </c>
      <c r="P9" s="104">
        <v>12.6</v>
      </c>
      <c r="Q9" s="105">
        <v>0</v>
      </c>
      <c r="R9" s="105">
        <v>0</v>
      </c>
      <c r="S9" s="106">
        <v>0.46875</v>
      </c>
      <c r="T9" s="106">
        <v>0.48468749999999999</v>
      </c>
      <c r="U9" s="107">
        <v>0</v>
      </c>
      <c r="V9" s="107">
        <v>0</v>
      </c>
      <c r="W9" s="108">
        <f t="shared" ref="W9:W27" si="0">T9-S9</f>
        <v>1.5937499999999993E-2</v>
      </c>
      <c r="X9" s="109">
        <f t="shared" ref="X9:X27" si="1">((((HOUR(W9))*3600)+((MINUTE(W9))*60)+(SECOND(W9)))*2)/60</f>
        <v>45.9</v>
      </c>
      <c r="Y9" s="109">
        <f t="shared" ref="Y9:Y27" si="2">L9+M9+N9+O9+P9+Q9+R9+U9+V9+X9</f>
        <v>72.5</v>
      </c>
      <c r="Z9" s="110">
        <f t="shared" ref="Z9:Z27" si="3">K9-Y9</f>
        <v>928.5</v>
      </c>
      <c r="AA9" s="111"/>
      <c r="AB9" s="112"/>
      <c r="AC9" s="93"/>
      <c r="AD9" s="92"/>
      <c r="AE9" s="91"/>
      <c r="AF9" s="91"/>
      <c r="AG9" s="91"/>
      <c r="AH9" s="91"/>
      <c r="AI9" s="91"/>
      <c r="AJ9" s="91"/>
      <c r="AK9" s="91"/>
      <c r="AL9" s="91"/>
      <c r="AM9" s="91"/>
      <c r="AN9" s="91"/>
    </row>
    <row r="10" spans="1:40" s="94" customFormat="1">
      <c r="A10" s="95">
        <v>2</v>
      </c>
      <c r="B10" s="96">
        <v>54</v>
      </c>
      <c r="C10" s="97" t="s">
        <v>65</v>
      </c>
      <c r="D10" s="98" t="s">
        <v>65</v>
      </c>
      <c r="E10" s="99" t="s">
        <v>75</v>
      </c>
      <c r="F10" s="100" t="s">
        <v>85</v>
      </c>
      <c r="G10" s="101">
        <v>2006</v>
      </c>
      <c r="H10" s="101">
        <v>2006</v>
      </c>
      <c r="I10" s="101">
        <v>2006</v>
      </c>
      <c r="J10" s="102">
        <f>VLOOKUP(G10,Letnice!$A$2:$B$7,2,FALSE)+VLOOKUP(H10,Letnice!$A$2:$B$7,2,FALSE)+VLOOKUP(I10,Letnice!$A$2:$B$7,2,FALSE)</f>
        <v>30</v>
      </c>
      <c r="K10" s="123">
        <f>VLOOKUP(J10,Letnice!$A$16:$B$28,2,FALSE)</f>
        <v>1001</v>
      </c>
      <c r="L10" s="103">
        <v>0</v>
      </c>
      <c r="M10" s="103">
        <v>0</v>
      </c>
      <c r="N10" s="104">
        <v>15.5</v>
      </c>
      <c r="O10" s="105">
        <v>2</v>
      </c>
      <c r="P10" s="104">
        <v>13</v>
      </c>
      <c r="Q10" s="105">
        <v>0</v>
      </c>
      <c r="R10" s="105">
        <v>0</v>
      </c>
      <c r="S10" s="106">
        <v>0.44166666666666665</v>
      </c>
      <c r="T10" s="106">
        <v>0.457974537037037</v>
      </c>
      <c r="U10" s="107">
        <v>0</v>
      </c>
      <c r="V10" s="107">
        <v>0</v>
      </c>
      <c r="W10" s="108">
        <f t="shared" si="0"/>
        <v>1.6307870370370348E-2</v>
      </c>
      <c r="X10" s="109">
        <f t="shared" si="1"/>
        <v>46.966666666666669</v>
      </c>
      <c r="Y10" s="109">
        <f t="shared" si="2"/>
        <v>77.466666666666669</v>
      </c>
      <c r="Z10" s="110">
        <f t="shared" si="3"/>
        <v>923.5333333333333</v>
      </c>
      <c r="AA10" s="111"/>
      <c r="AB10" s="112"/>
      <c r="AC10" s="93"/>
      <c r="AD10" s="92"/>
      <c r="AE10" s="91"/>
      <c r="AF10" s="91"/>
      <c r="AG10" s="91"/>
      <c r="AH10" s="91"/>
      <c r="AI10" s="91"/>
      <c r="AJ10" s="91"/>
      <c r="AK10" s="91"/>
      <c r="AL10" s="91"/>
      <c r="AM10" s="91"/>
      <c r="AN10" s="91"/>
    </row>
    <row r="11" spans="1:40" s="94" customFormat="1">
      <c r="A11" s="95">
        <v>3</v>
      </c>
      <c r="B11" s="96">
        <v>47</v>
      </c>
      <c r="C11" s="97" t="s">
        <v>63</v>
      </c>
      <c r="D11" s="98" t="s">
        <v>65</v>
      </c>
      <c r="E11" s="99" t="s">
        <v>75</v>
      </c>
      <c r="F11" s="100" t="s">
        <v>83</v>
      </c>
      <c r="G11" s="101">
        <v>2007</v>
      </c>
      <c r="H11" s="101">
        <v>2007</v>
      </c>
      <c r="I11" s="101">
        <v>2005</v>
      </c>
      <c r="J11" s="102">
        <f>VLOOKUP(G11,Letnice!$A$2:$B$7,2,FALSE)+VLOOKUP(H11,Letnice!$A$2:$B$7,2,FALSE)+VLOOKUP(I11,Letnice!$A$2:$B$7,2,FALSE)</f>
        <v>29</v>
      </c>
      <c r="K11" s="123">
        <f>VLOOKUP(J11,Letnice!$A$16:$B$28,2,FALSE)</f>
        <v>1002</v>
      </c>
      <c r="L11" s="103">
        <v>0</v>
      </c>
      <c r="M11" s="103">
        <v>0</v>
      </c>
      <c r="N11" s="104">
        <v>15.3</v>
      </c>
      <c r="O11" s="105">
        <v>2</v>
      </c>
      <c r="P11" s="104">
        <v>13.85</v>
      </c>
      <c r="Q11" s="105">
        <v>5</v>
      </c>
      <c r="R11" s="105">
        <v>0</v>
      </c>
      <c r="S11" s="106">
        <v>0.43958333333333338</v>
      </c>
      <c r="T11" s="106">
        <v>0.4548611111111111</v>
      </c>
      <c r="U11" s="107">
        <v>0</v>
      </c>
      <c r="V11" s="107">
        <v>0</v>
      </c>
      <c r="W11" s="108">
        <f t="shared" si="0"/>
        <v>1.5277777777777724E-2</v>
      </c>
      <c r="X11" s="109">
        <f t="shared" si="1"/>
        <v>44</v>
      </c>
      <c r="Y11" s="109">
        <f t="shared" si="2"/>
        <v>80.150000000000006</v>
      </c>
      <c r="Z11" s="110">
        <f t="shared" si="3"/>
        <v>921.85</v>
      </c>
      <c r="AA11" s="111"/>
      <c r="AB11" s="112"/>
      <c r="AC11" s="93"/>
      <c r="AD11" s="92"/>
      <c r="AE11" s="91"/>
      <c r="AF11" s="91"/>
      <c r="AG11" s="91"/>
      <c r="AH11" s="91"/>
      <c r="AI11" s="91"/>
      <c r="AJ11" s="91"/>
      <c r="AK11" s="91"/>
      <c r="AL11" s="91"/>
      <c r="AM11" s="91"/>
      <c r="AN11" s="91"/>
    </row>
    <row r="12" spans="1:40" s="94" customFormat="1">
      <c r="A12" s="95">
        <v>4</v>
      </c>
      <c r="B12" s="96">
        <v>49</v>
      </c>
      <c r="C12" s="97" t="s">
        <v>64</v>
      </c>
      <c r="D12" s="98" t="s">
        <v>62</v>
      </c>
      <c r="E12" s="99" t="s">
        <v>75</v>
      </c>
      <c r="F12" s="100" t="s">
        <v>84</v>
      </c>
      <c r="G12" s="101">
        <v>2007</v>
      </c>
      <c r="H12" s="101">
        <v>2007</v>
      </c>
      <c r="I12" s="101">
        <v>2007</v>
      </c>
      <c r="J12" s="102">
        <f>VLOOKUP(G12,Letnice!$A$2:$B$7,2,FALSE)+VLOOKUP(H12,Letnice!$A$2:$B$7,2,FALSE)+VLOOKUP(I12,Letnice!$A$2:$B$7,2,FALSE)</f>
        <v>27</v>
      </c>
      <c r="K12" s="123">
        <f>VLOOKUP(J12,Letnice!$A$16:$B$28,2,FALSE)</f>
        <v>1002</v>
      </c>
      <c r="L12" s="103">
        <v>0</v>
      </c>
      <c r="M12" s="103">
        <v>0</v>
      </c>
      <c r="N12" s="104">
        <v>18.600000000000001</v>
      </c>
      <c r="O12" s="105">
        <v>0</v>
      </c>
      <c r="P12" s="104">
        <v>20</v>
      </c>
      <c r="Q12" s="105">
        <v>0</v>
      </c>
      <c r="R12" s="105">
        <v>0</v>
      </c>
      <c r="S12" s="106">
        <v>0.4381944444444445</v>
      </c>
      <c r="T12" s="106">
        <v>0.45474537037037038</v>
      </c>
      <c r="U12" s="107">
        <v>0</v>
      </c>
      <c r="V12" s="107">
        <v>0</v>
      </c>
      <c r="W12" s="108">
        <f t="shared" si="0"/>
        <v>1.6550925925925886E-2</v>
      </c>
      <c r="X12" s="109">
        <f t="shared" si="1"/>
        <v>47.666666666666664</v>
      </c>
      <c r="Y12" s="109">
        <f t="shared" si="2"/>
        <v>86.266666666666666</v>
      </c>
      <c r="Z12" s="110">
        <f t="shared" si="3"/>
        <v>915.73333333333335</v>
      </c>
      <c r="AA12" s="111"/>
      <c r="AB12" s="112"/>
      <c r="AC12" s="93"/>
      <c r="AD12" s="92"/>
      <c r="AE12" s="91"/>
      <c r="AF12" s="91"/>
      <c r="AG12" s="91"/>
      <c r="AH12" s="91"/>
      <c r="AI12" s="91"/>
      <c r="AJ12" s="91"/>
      <c r="AK12" s="91"/>
      <c r="AL12" s="91"/>
      <c r="AM12" s="91"/>
      <c r="AN12" s="91"/>
    </row>
    <row r="13" spans="1:40" s="94" customFormat="1">
      <c r="A13" s="95">
        <v>5</v>
      </c>
      <c r="B13" s="96">
        <v>59</v>
      </c>
      <c r="C13" s="97" t="s">
        <v>66</v>
      </c>
      <c r="D13" s="98" t="s">
        <v>65</v>
      </c>
      <c r="E13" s="99" t="s">
        <v>75</v>
      </c>
      <c r="F13" s="100" t="s">
        <v>86</v>
      </c>
      <c r="G13" s="101">
        <v>2005</v>
      </c>
      <c r="H13" s="101">
        <v>2005</v>
      </c>
      <c r="I13" s="101">
        <v>2008</v>
      </c>
      <c r="J13" s="102">
        <f>VLOOKUP(G13,Letnice!$A$2:$B$7,2,FALSE)+VLOOKUP(H13,Letnice!$A$2:$B$7,2,FALSE)+VLOOKUP(I13,Letnice!$A$2:$B$7,2,FALSE)</f>
        <v>30</v>
      </c>
      <c r="K13" s="123">
        <f>VLOOKUP(J13,Letnice!$A$16:$B$28,2,FALSE)</f>
        <v>1001</v>
      </c>
      <c r="L13" s="103">
        <v>0</v>
      </c>
      <c r="M13" s="103">
        <v>2</v>
      </c>
      <c r="N13" s="104">
        <v>15.3</v>
      </c>
      <c r="O13" s="105">
        <v>0</v>
      </c>
      <c r="P13" s="104">
        <v>20.100000000000001</v>
      </c>
      <c r="Q13" s="105">
        <v>0</v>
      </c>
      <c r="R13" s="105">
        <v>0</v>
      </c>
      <c r="S13" s="106">
        <v>0.45208333333333334</v>
      </c>
      <c r="T13" s="106">
        <v>0.4689699074074074</v>
      </c>
      <c r="U13" s="107">
        <v>0</v>
      </c>
      <c r="V13" s="107">
        <v>0</v>
      </c>
      <c r="W13" s="108">
        <f t="shared" si="0"/>
        <v>1.6886574074074068E-2</v>
      </c>
      <c r="X13" s="109">
        <f t="shared" si="1"/>
        <v>48.633333333333333</v>
      </c>
      <c r="Y13" s="109">
        <f t="shared" si="2"/>
        <v>86.033333333333331</v>
      </c>
      <c r="Z13" s="110">
        <f t="shared" si="3"/>
        <v>914.9666666666667</v>
      </c>
      <c r="AA13" s="111"/>
      <c r="AB13" s="112"/>
      <c r="AC13" s="93"/>
      <c r="AD13" s="92"/>
      <c r="AE13" s="91"/>
      <c r="AF13" s="91"/>
      <c r="AG13" s="91"/>
      <c r="AH13" s="91"/>
      <c r="AI13" s="91"/>
      <c r="AJ13" s="91"/>
      <c r="AK13" s="91"/>
      <c r="AL13" s="91"/>
      <c r="AM13" s="91"/>
      <c r="AN13" s="91"/>
    </row>
    <row r="14" spans="1:40" s="94" customFormat="1">
      <c r="A14" s="95">
        <v>6</v>
      </c>
      <c r="B14" s="96">
        <v>9</v>
      </c>
      <c r="C14" s="97" t="s">
        <v>54</v>
      </c>
      <c r="D14" s="98" t="s">
        <v>72</v>
      </c>
      <c r="E14" s="99" t="s">
        <v>75</v>
      </c>
      <c r="F14" s="100" t="s">
        <v>195</v>
      </c>
      <c r="G14" s="101">
        <v>2006</v>
      </c>
      <c r="H14" s="101">
        <v>2007</v>
      </c>
      <c r="I14" s="101">
        <v>2006</v>
      </c>
      <c r="J14" s="102">
        <f>VLOOKUP(G14,Letnice!$A$2:$B$7,2,FALSE)+VLOOKUP(H14,Letnice!$A$2:$B$7,2,FALSE)+VLOOKUP(I14,Letnice!$A$2:$B$7,2,FALSE)</f>
        <v>29</v>
      </c>
      <c r="K14" s="123">
        <f>VLOOKUP(J14,Letnice!$A$16:$B$28,2,FALSE)</f>
        <v>1002</v>
      </c>
      <c r="L14" s="103">
        <v>0</v>
      </c>
      <c r="M14" s="103">
        <v>0</v>
      </c>
      <c r="N14" s="104">
        <v>18.8</v>
      </c>
      <c r="O14" s="105">
        <v>0</v>
      </c>
      <c r="P14" s="104">
        <v>17.100000000000001</v>
      </c>
      <c r="Q14" s="105">
        <v>0</v>
      </c>
      <c r="R14" s="105">
        <v>5</v>
      </c>
      <c r="S14" s="106">
        <v>0.38472222222222219</v>
      </c>
      <c r="T14" s="106">
        <v>0.40083333333333332</v>
      </c>
      <c r="U14" s="107">
        <v>0</v>
      </c>
      <c r="V14" s="107">
        <v>0</v>
      </c>
      <c r="W14" s="108">
        <f t="shared" si="0"/>
        <v>1.6111111111111132E-2</v>
      </c>
      <c r="X14" s="109">
        <f t="shared" si="1"/>
        <v>46.4</v>
      </c>
      <c r="Y14" s="109">
        <f t="shared" si="2"/>
        <v>87.300000000000011</v>
      </c>
      <c r="Z14" s="110">
        <f t="shared" si="3"/>
        <v>914.7</v>
      </c>
      <c r="AA14" s="111"/>
      <c r="AB14" s="112"/>
      <c r="AC14" s="93"/>
      <c r="AD14" s="92"/>
      <c r="AE14" s="91"/>
      <c r="AF14" s="91"/>
      <c r="AG14" s="91"/>
      <c r="AH14" s="91"/>
      <c r="AI14" s="91"/>
      <c r="AJ14" s="91"/>
      <c r="AK14" s="91"/>
      <c r="AL14" s="91"/>
      <c r="AM14" s="91"/>
      <c r="AN14" s="91"/>
    </row>
    <row r="15" spans="1:40" s="94" customFormat="1">
      <c r="A15" s="95">
        <v>7</v>
      </c>
      <c r="B15" s="96">
        <v>65</v>
      </c>
      <c r="C15" s="97" t="s">
        <v>67</v>
      </c>
      <c r="D15" s="98" t="s">
        <v>68</v>
      </c>
      <c r="E15" s="99" t="s">
        <v>75</v>
      </c>
      <c r="F15" s="100" t="s">
        <v>87</v>
      </c>
      <c r="G15" s="101">
        <v>2007</v>
      </c>
      <c r="H15" s="101">
        <v>2007</v>
      </c>
      <c r="I15" s="101">
        <v>2007</v>
      </c>
      <c r="J15" s="102">
        <f>VLOOKUP(G15,Letnice!$A$2:$B$7,2,FALSE)+VLOOKUP(H15,Letnice!$A$2:$B$7,2,FALSE)+VLOOKUP(I15,Letnice!$A$2:$B$7,2,FALSE)</f>
        <v>27</v>
      </c>
      <c r="K15" s="123">
        <f>VLOOKUP(J15,Letnice!$A$16:$B$28,2,FALSE)</f>
        <v>1002</v>
      </c>
      <c r="L15" s="103">
        <v>0</v>
      </c>
      <c r="M15" s="103">
        <v>0</v>
      </c>
      <c r="N15" s="104">
        <v>23.1</v>
      </c>
      <c r="O15" s="105">
        <v>2</v>
      </c>
      <c r="P15" s="104">
        <v>13.72</v>
      </c>
      <c r="Q15" s="105">
        <v>0</v>
      </c>
      <c r="R15" s="105">
        <v>0</v>
      </c>
      <c r="S15" s="106">
        <v>0.45416666666666666</v>
      </c>
      <c r="T15" s="106">
        <v>0.47342592592592592</v>
      </c>
      <c r="U15" s="107">
        <v>0</v>
      </c>
      <c r="V15" s="107">
        <v>0</v>
      </c>
      <c r="W15" s="108">
        <f t="shared" si="0"/>
        <v>1.9259259259259254E-2</v>
      </c>
      <c r="X15" s="109">
        <f t="shared" si="1"/>
        <v>55.466666666666669</v>
      </c>
      <c r="Y15" s="109">
        <f t="shared" si="2"/>
        <v>94.286666666666662</v>
      </c>
      <c r="Z15" s="110">
        <f t="shared" si="3"/>
        <v>907.71333333333337</v>
      </c>
      <c r="AA15" s="111"/>
      <c r="AB15" s="112"/>
      <c r="AC15" s="93"/>
      <c r="AD15" s="92"/>
      <c r="AE15" s="91"/>
      <c r="AF15" s="91"/>
      <c r="AG15" s="91"/>
      <c r="AH15" s="91"/>
      <c r="AI15" s="91"/>
      <c r="AJ15" s="91"/>
      <c r="AK15" s="91"/>
      <c r="AL15" s="91"/>
      <c r="AM15" s="91"/>
      <c r="AN15" s="91"/>
    </row>
    <row r="16" spans="1:40" s="94" customFormat="1">
      <c r="A16" s="95">
        <v>8</v>
      </c>
      <c r="B16" s="96">
        <v>14</v>
      </c>
      <c r="C16" s="97" t="s">
        <v>55</v>
      </c>
      <c r="D16" s="98" t="s">
        <v>72</v>
      </c>
      <c r="E16" s="99" t="s">
        <v>75</v>
      </c>
      <c r="F16" s="100" t="s">
        <v>77</v>
      </c>
      <c r="G16" s="101">
        <v>2008</v>
      </c>
      <c r="H16" s="101">
        <v>2008</v>
      </c>
      <c r="I16" s="101">
        <v>2008</v>
      </c>
      <c r="J16" s="102">
        <f>VLOOKUP(G16,Letnice!$A$2:$B$7,2,FALSE)+VLOOKUP(H16,Letnice!$A$2:$B$7,2,FALSE)+VLOOKUP(I16,Letnice!$A$2:$B$7,2,FALSE)</f>
        <v>24</v>
      </c>
      <c r="K16" s="123">
        <f>VLOOKUP(J16,Letnice!$A$16:$B$28,2,FALSE)</f>
        <v>1003</v>
      </c>
      <c r="L16" s="103">
        <v>0</v>
      </c>
      <c r="M16" s="103">
        <v>0</v>
      </c>
      <c r="N16" s="104">
        <v>18.3</v>
      </c>
      <c r="O16" s="105">
        <v>0</v>
      </c>
      <c r="P16" s="104">
        <v>17.8</v>
      </c>
      <c r="Q16" s="105">
        <v>0</v>
      </c>
      <c r="R16" s="105">
        <v>0</v>
      </c>
      <c r="S16" s="106">
        <v>0.39583333333333331</v>
      </c>
      <c r="T16" s="106">
        <v>0.41788194444444443</v>
      </c>
      <c r="U16" s="107">
        <v>0</v>
      </c>
      <c r="V16" s="107">
        <v>0</v>
      </c>
      <c r="W16" s="108">
        <f t="shared" si="0"/>
        <v>2.2048611111111116E-2</v>
      </c>
      <c r="X16" s="109">
        <f t="shared" si="1"/>
        <v>63.5</v>
      </c>
      <c r="Y16" s="109">
        <f t="shared" si="2"/>
        <v>99.6</v>
      </c>
      <c r="Z16" s="110">
        <f t="shared" si="3"/>
        <v>903.4</v>
      </c>
      <c r="AA16" s="111"/>
      <c r="AB16" s="112"/>
      <c r="AC16" s="93"/>
      <c r="AD16" s="92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40" s="94" customFormat="1">
      <c r="A17" s="95">
        <v>9</v>
      </c>
      <c r="B17" s="96">
        <v>18</v>
      </c>
      <c r="C17" s="97" t="s">
        <v>56</v>
      </c>
      <c r="D17" s="98" t="s">
        <v>72</v>
      </c>
      <c r="E17" s="99" t="s">
        <v>75</v>
      </c>
      <c r="F17" s="100" t="s">
        <v>78</v>
      </c>
      <c r="G17" s="101">
        <v>2007</v>
      </c>
      <c r="H17" s="101">
        <v>2007</v>
      </c>
      <c r="I17" s="101">
        <v>2006</v>
      </c>
      <c r="J17" s="102">
        <f>VLOOKUP(G17,Letnice!$A$2:$B$7,2,FALSE)+VLOOKUP(H17,Letnice!$A$2:$B$7,2,FALSE)+VLOOKUP(I17,Letnice!$A$2:$B$7,2,FALSE)</f>
        <v>28</v>
      </c>
      <c r="K17" s="123">
        <f>VLOOKUP(J17,Letnice!$A$16:$B$28,2,FALSE)</f>
        <v>1002</v>
      </c>
      <c r="L17" s="103">
        <v>0</v>
      </c>
      <c r="M17" s="103">
        <v>0</v>
      </c>
      <c r="N17" s="104">
        <v>19.5</v>
      </c>
      <c r="O17" s="105">
        <v>2</v>
      </c>
      <c r="P17" s="104">
        <v>12.6</v>
      </c>
      <c r="Q17" s="105">
        <v>0</v>
      </c>
      <c r="R17" s="105">
        <v>5</v>
      </c>
      <c r="S17" s="106">
        <v>0.40277777777777773</v>
      </c>
      <c r="T17" s="106">
        <v>0.42534722222222227</v>
      </c>
      <c r="U17" s="107">
        <v>0</v>
      </c>
      <c r="V17" s="107">
        <v>0</v>
      </c>
      <c r="W17" s="108">
        <f t="shared" si="0"/>
        <v>2.2569444444444531E-2</v>
      </c>
      <c r="X17" s="109">
        <f t="shared" si="1"/>
        <v>65</v>
      </c>
      <c r="Y17" s="109">
        <f t="shared" si="2"/>
        <v>104.1</v>
      </c>
      <c r="Z17" s="110">
        <f t="shared" si="3"/>
        <v>897.9</v>
      </c>
      <c r="AA17" s="111"/>
      <c r="AB17" s="112"/>
      <c r="AC17" s="93"/>
      <c r="AD17" s="92"/>
      <c r="AE17" s="91"/>
      <c r="AF17" s="91"/>
      <c r="AG17" s="91"/>
      <c r="AH17" s="91"/>
      <c r="AI17" s="91"/>
      <c r="AJ17" s="91"/>
      <c r="AK17" s="91"/>
      <c r="AL17" s="91"/>
      <c r="AM17" s="91"/>
      <c r="AN17" s="91"/>
    </row>
    <row r="18" spans="1:40" s="94" customFormat="1">
      <c r="A18" s="95">
        <v>10</v>
      </c>
      <c r="B18" s="96">
        <v>45</v>
      </c>
      <c r="C18" s="97" t="s">
        <v>62</v>
      </c>
      <c r="D18" s="98" t="s">
        <v>62</v>
      </c>
      <c r="E18" s="99" t="s">
        <v>75</v>
      </c>
      <c r="F18" s="100" t="s">
        <v>82</v>
      </c>
      <c r="G18" s="101">
        <v>2005</v>
      </c>
      <c r="H18" s="101">
        <v>2008</v>
      </c>
      <c r="I18" s="101">
        <v>2005</v>
      </c>
      <c r="J18" s="102">
        <f>VLOOKUP(G18,Letnice!$A$2:$B$7,2,FALSE)+VLOOKUP(H18,Letnice!$A$2:$B$7,2,FALSE)+VLOOKUP(I18,Letnice!$A$2:$B$7,2,FALSE)</f>
        <v>30</v>
      </c>
      <c r="K18" s="123">
        <f>VLOOKUP(J18,Letnice!$A$16:$B$28,2,FALSE)</f>
        <v>1001</v>
      </c>
      <c r="L18" s="103">
        <v>0</v>
      </c>
      <c r="M18" s="103">
        <v>0</v>
      </c>
      <c r="N18" s="104">
        <v>20</v>
      </c>
      <c r="O18" s="105">
        <v>0</v>
      </c>
      <c r="P18" s="104">
        <v>19.66</v>
      </c>
      <c r="Q18" s="105">
        <v>10</v>
      </c>
      <c r="R18" s="105">
        <v>0</v>
      </c>
      <c r="S18" s="106">
        <v>0.43333333333333335</v>
      </c>
      <c r="T18" s="106">
        <v>0.45405092592592594</v>
      </c>
      <c r="U18" s="107">
        <v>0</v>
      </c>
      <c r="V18" s="107">
        <v>0</v>
      </c>
      <c r="W18" s="108">
        <f t="shared" si="0"/>
        <v>2.0717592592592593E-2</v>
      </c>
      <c r="X18" s="109">
        <f t="shared" si="1"/>
        <v>59.666666666666664</v>
      </c>
      <c r="Y18" s="109">
        <f t="shared" si="2"/>
        <v>109.32666666666665</v>
      </c>
      <c r="Z18" s="110">
        <f t="shared" si="3"/>
        <v>891.6733333333334</v>
      </c>
      <c r="AA18" s="111"/>
      <c r="AB18" s="112"/>
      <c r="AC18" s="93"/>
      <c r="AD18" s="92"/>
      <c r="AE18" s="91"/>
      <c r="AF18" s="91"/>
      <c r="AG18" s="91"/>
      <c r="AH18" s="91"/>
      <c r="AI18" s="91"/>
      <c r="AJ18" s="91"/>
      <c r="AK18" s="91"/>
      <c r="AL18" s="91"/>
      <c r="AM18" s="91"/>
      <c r="AN18" s="91"/>
    </row>
    <row r="19" spans="1:40" s="94" customFormat="1">
      <c r="A19" s="95">
        <v>11</v>
      </c>
      <c r="B19" s="96">
        <v>32</v>
      </c>
      <c r="C19" s="97" t="s">
        <v>59</v>
      </c>
      <c r="D19" s="98" t="s">
        <v>59</v>
      </c>
      <c r="E19" s="99" t="s">
        <v>75</v>
      </c>
      <c r="F19" s="100" t="s">
        <v>199</v>
      </c>
      <c r="G19" s="101">
        <v>2005</v>
      </c>
      <c r="H19" s="101">
        <v>2005</v>
      </c>
      <c r="I19" s="101">
        <v>2006</v>
      </c>
      <c r="J19" s="102">
        <f>VLOOKUP(G19,Letnice!$A$2:$B$7,2,FALSE)+VLOOKUP(H19,Letnice!$A$2:$B$7,2,FALSE)+VLOOKUP(I19,Letnice!$A$2:$B$7,2,FALSE)</f>
        <v>32</v>
      </c>
      <c r="K19" s="123">
        <f>VLOOKUP(J19,Letnice!$A$16:$B$28,2,FALSE)</f>
        <v>1001</v>
      </c>
      <c r="L19" s="103">
        <v>0</v>
      </c>
      <c r="M19" s="103">
        <v>2</v>
      </c>
      <c r="N19" s="104">
        <v>19.7</v>
      </c>
      <c r="O19" s="105">
        <v>0</v>
      </c>
      <c r="P19" s="104">
        <v>16.45</v>
      </c>
      <c r="Q19" s="105">
        <v>0</v>
      </c>
      <c r="R19" s="105">
        <v>0</v>
      </c>
      <c r="S19" s="106">
        <v>0.41805555555555557</v>
      </c>
      <c r="T19" s="106">
        <v>0.44427083333333334</v>
      </c>
      <c r="U19" s="107">
        <v>0</v>
      </c>
      <c r="V19" s="107">
        <v>0</v>
      </c>
      <c r="W19" s="108">
        <f t="shared" si="0"/>
        <v>2.6215277777777768E-2</v>
      </c>
      <c r="X19" s="109">
        <f t="shared" si="1"/>
        <v>75.5</v>
      </c>
      <c r="Y19" s="109">
        <f t="shared" si="2"/>
        <v>113.65</v>
      </c>
      <c r="Z19" s="110">
        <f t="shared" si="3"/>
        <v>887.35</v>
      </c>
      <c r="AA19" s="111"/>
      <c r="AB19" s="112"/>
      <c r="AC19" s="93"/>
      <c r="AD19" s="92"/>
      <c r="AE19" s="91"/>
      <c r="AF19" s="91"/>
      <c r="AG19" s="91"/>
      <c r="AH19" s="91"/>
      <c r="AI19" s="91"/>
      <c r="AJ19" s="91"/>
      <c r="AK19" s="91"/>
      <c r="AL19" s="91"/>
      <c r="AM19" s="91"/>
      <c r="AN19" s="91"/>
    </row>
    <row r="20" spans="1:40" s="94" customFormat="1">
      <c r="A20" s="95">
        <v>12</v>
      </c>
      <c r="B20" s="96">
        <v>83</v>
      </c>
      <c r="C20" s="97" t="s">
        <v>70</v>
      </c>
      <c r="D20" s="98" t="s">
        <v>71</v>
      </c>
      <c r="E20" s="99" t="s">
        <v>75</v>
      </c>
      <c r="F20" s="100" t="s">
        <v>90</v>
      </c>
      <c r="G20" s="101">
        <v>2006</v>
      </c>
      <c r="H20" s="101">
        <v>2008</v>
      </c>
      <c r="I20" s="101">
        <v>2006</v>
      </c>
      <c r="J20" s="102">
        <f>VLOOKUP(G20,Letnice!$A$2:$B$7,2,FALSE)+VLOOKUP(H20,Letnice!$A$2:$B$7,2,FALSE)+VLOOKUP(I20,Letnice!$A$2:$B$7,2,FALSE)</f>
        <v>28</v>
      </c>
      <c r="K20" s="123">
        <f>VLOOKUP(J20,Letnice!$A$16:$B$28,2,FALSE)</f>
        <v>1002</v>
      </c>
      <c r="L20" s="103">
        <v>0</v>
      </c>
      <c r="M20" s="103">
        <v>0</v>
      </c>
      <c r="N20" s="104">
        <v>17.7</v>
      </c>
      <c r="O20" s="105">
        <v>0</v>
      </c>
      <c r="P20" s="104">
        <v>13.81</v>
      </c>
      <c r="Q20" s="105">
        <v>0</v>
      </c>
      <c r="R20" s="105">
        <v>0</v>
      </c>
      <c r="S20" s="106">
        <v>0.47847222222222219</v>
      </c>
      <c r="T20" s="106">
        <v>0.5083333333333333</v>
      </c>
      <c r="U20" s="107">
        <v>0</v>
      </c>
      <c r="V20" s="107">
        <v>0</v>
      </c>
      <c r="W20" s="108">
        <f t="shared" si="0"/>
        <v>2.9861111111111116E-2</v>
      </c>
      <c r="X20" s="109">
        <f t="shared" si="1"/>
        <v>86</v>
      </c>
      <c r="Y20" s="109">
        <f t="shared" si="2"/>
        <v>117.50999999999999</v>
      </c>
      <c r="Z20" s="110">
        <f t="shared" si="3"/>
        <v>884.49</v>
      </c>
      <c r="AA20" s="111"/>
      <c r="AB20" s="112"/>
      <c r="AC20" s="93"/>
      <c r="AD20" s="92"/>
      <c r="AE20" s="91"/>
      <c r="AF20" s="91"/>
      <c r="AG20" s="91"/>
      <c r="AH20" s="91"/>
      <c r="AI20" s="91"/>
      <c r="AJ20" s="91"/>
      <c r="AK20" s="91"/>
      <c r="AL20" s="91"/>
      <c r="AM20" s="91"/>
      <c r="AN20" s="91"/>
    </row>
    <row r="21" spans="1:40" s="94" customFormat="1">
      <c r="A21" s="95">
        <v>13</v>
      </c>
      <c r="B21" s="96">
        <v>70</v>
      </c>
      <c r="C21" s="97" t="s">
        <v>68</v>
      </c>
      <c r="D21" s="98" t="s">
        <v>68</v>
      </c>
      <c r="E21" s="99" t="s">
        <v>75</v>
      </c>
      <c r="F21" s="100" t="s">
        <v>88</v>
      </c>
      <c r="G21" s="101">
        <v>2007</v>
      </c>
      <c r="H21" s="101">
        <v>2008</v>
      </c>
      <c r="I21" s="101">
        <v>2007</v>
      </c>
      <c r="J21" s="102">
        <f>VLOOKUP(G21,Letnice!$A$2:$B$7,2,FALSE)+VLOOKUP(H21,Letnice!$A$2:$B$7,2,FALSE)+VLOOKUP(I21,Letnice!$A$2:$B$7,2,FALSE)</f>
        <v>26</v>
      </c>
      <c r="K21" s="123">
        <f>VLOOKUP(J21,Letnice!$A$16:$B$28,2,FALSE)</f>
        <v>1003</v>
      </c>
      <c r="L21" s="103">
        <v>0</v>
      </c>
      <c r="M21" s="103">
        <v>0</v>
      </c>
      <c r="N21" s="104">
        <v>34.799999999999997</v>
      </c>
      <c r="O21" s="105">
        <v>0</v>
      </c>
      <c r="P21" s="104">
        <v>36.950000000000003</v>
      </c>
      <c r="Q21" s="105">
        <v>0</v>
      </c>
      <c r="R21" s="105">
        <v>0</v>
      </c>
      <c r="S21" s="106">
        <v>0.46736111111111112</v>
      </c>
      <c r="T21" s="106">
        <v>0.48807870370370371</v>
      </c>
      <c r="U21" s="107">
        <v>0</v>
      </c>
      <c r="V21" s="107">
        <v>0</v>
      </c>
      <c r="W21" s="108">
        <f t="shared" si="0"/>
        <v>2.0717592592592593E-2</v>
      </c>
      <c r="X21" s="109">
        <f t="shared" si="1"/>
        <v>59.666666666666664</v>
      </c>
      <c r="Y21" s="109">
        <f t="shared" si="2"/>
        <v>131.41666666666666</v>
      </c>
      <c r="Z21" s="110">
        <f t="shared" si="3"/>
        <v>871.58333333333337</v>
      </c>
      <c r="AA21" s="111"/>
      <c r="AB21" s="112"/>
      <c r="AC21" s="93"/>
      <c r="AD21" s="92"/>
      <c r="AE21" s="91"/>
      <c r="AF21" s="91"/>
      <c r="AG21" s="91"/>
      <c r="AH21" s="91"/>
      <c r="AI21" s="91"/>
      <c r="AJ21" s="91"/>
      <c r="AK21" s="91"/>
      <c r="AL21" s="91"/>
      <c r="AM21" s="91"/>
      <c r="AN21" s="91"/>
    </row>
    <row r="22" spans="1:40" s="94" customFormat="1">
      <c r="A22" s="95">
        <v>14</v>
      </c>
      <c r="B22" s="96">
        <v>23</v>
      </c>
      <c r="C22" s="97" t="s">
        <v>57</v>
      </c>
      <c r="D22" s="98" t="s">
        <v>73</v>
      </c>
      <c r="E22" s="99" t="s">
        <v>75</v>
      </c>
      <c r="F22" s="100" t="s">
        <v>79</v>
      </c>
      <c r="G22" s="101">
        <v>2006</v>
      </c>
      <c r="H22" s="101">
        <v>2006</v>
      </c>
      <c r="I22" s="101">
        <v>2006</v>
      </c>
      <c r="J22" s="102">
        <f>VLOOKUP(G22,Letnice!$A$2:$B$7,2,FALSE)+VLOOKUP(H22,Letnice!$A$2:$B$7,2,FALSE)+VLOOKUP(I22,Letnice!$A$2:$B$7,2,FALSE)</f>
        <v>30</v>
      </c>
      <c r="K22" s="123">
        <f>VLOOKUP(J22,Letnice!$A$16:$B$28,2,FALSE)</f>
        <v>1001</v>
      </c>
      <c r="L22" s="103">
        <v>0</v>
      </c>
      <c r="M22" s="103">
        <v>0</v>
      </c>
      <c r="N22" s="104">
        <v>18.649999999999999</v>
      </c>
      <c r="O22" s="105">
        <v>0</v>
      </c>
      <c r="P22" s="104">
        <v>15.13</v>
      </c>
      <c r="Q22" s="105">
        <v>10</v>
      </c>
      <c r="R22" s="105">
        <v>0</v>
      </c>
      <c r="S22" s="106">
        <v>0.40763888888888888</v>
      </c>
      <c r="T22" s="106">
        <v>0.43876157407407407</v>
      </c>
      <c r="U22" s="107">
        <v>0</v>
      </c>
      <c r="V22" s="107">
        <v>0</v>
      </c>
      <c r="W22" s="108">
        <f t="shared" si="0"/>
        <v>3.1122685185185184E-2</v>
      </c>
      <c r="X22" s="109">
        <f t="shared" si="1"/>
        <v>89.63333333333334</v>
      </c>
      <c r="Y22" s="109">
        <f t="shared" si="2"/>
        <v>133.41333333333336</v>
      </c>
      <c r="Z22" s="110">
        <f t="shared" si="3"/>
        <v>867.58666666666659</v>
      </c>
      <c r="AA22" s="111"/>
      <c r="AB22" s="112"/>
      <c r="AC22" s="93"/>
      <c r="AD22" s="92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3" spans="1:40" s="94" customFormat="1">
      <c r="A23" s="95">
        <v>15</v>
      </c>
      <c r="B23" s="96">
        <v>36</v>
      </c>
      <c r="C23" s="97" t="s">
        <v>60</v>
      </c>
      <c r="D23" s="98" t="s">
        <v>74</v>
      </c>
      <c r="E23" s="99" t="s">
        <v>75</v>
      </c>
      <c r="F23" s="100" t="s">
        <v>81</v>
      </c>
      <c r="G23" s="101">
        <v>2007</v>
      </c>
      <c r="H23" s="101">
        <v>2007</v>
      </c>
      <c r="I23" s="101">
        <v>2006</v>
      </c>
      <c r="J23" s="102">
        <f>VLOOKUP(G23,Letnice!$A$2:$B$7,2,FALSE)+VLOOKUP(H23,Letnice!$A$2:$B$7,2,FALSE)+VLOOKUP(I23,Letnice!$A$2:$B$7,2,FALSE)</f>
        <v>28</v>
      </c>
      <c r="K23" s="123">
        <f>VLOOKUP(J23,Letnice!$A$16:$B$28,2,FALSE)</f>
        <v>1002</v>
      </c>
      <c r="L23" s="103">
        <v>0</v>
      </c>
      <c r="M23" s="103">
        <v>0</v>
      </c>
      <c r="N23" s="104">
        <v>22.7</v>
      </c>
      <c r="O23" s="105">
        <v>0</v>
      </c>
      <c r="P23" s="104">
        <v>19.170000000000002</v>
      </c>
      <c r="Q23" s="105">
        <v>0</v>
      </c>
      <c r="R23" s="105">
        <v>0</v>
      </c>
      <c r="S23" s="106">
        <v>0.42083333333333334</v>
      </c>
      <c r="T23" s="106">
        <v>0.45399305555555558</v>
      </c>
      <c r="U23" s="107">
        <v>0</v>
      </c>
      <c r="V23" s="107">
        <v>0</v>
      </c>
      <c r="W23" s="108">
        <f t="shared" si="0"/>
        <v>3.3159722222222243E-2</v>
      </c>
      <c r="X23" s="109">
        <f t="shared" si="1"/>
        <v>95.5</v>
      </c>
      <c r="Y23" s="109">
        <f t="shared" si="2"/>
        <v>137.37</v>
      </c>
      <c r="Z23" s="110">
        <f t="shared" si="3"/>
        <v>864.63</v>
      </c>
      <c r="AA23" s="111"/>
      <c r="AB23" s="112"/>
      <c r="AC23" s="93"/>
      <c r="AD23" s="92"/>
      <c r="AE23" s="91"/>
      <c r="AF23" s="91"/>
      <c r="AG23" s="91"/>
      <c r="AH23" s="91"/>
      <c r="AI23" s="91"/>
      <c r="AJ23" s="91"/>
      <c r="AK23" s="91"/>
      <c r="AL23" s="91"/>
      <c r="AM23" s="91"/>
      <c r="AN23" s="91"/>
    </row>
    <row r="24" spans="1:40" s="94" customFormat="1">
      <c r="A24" s="95">
        <v>16</v>
      </c>
      <c r="B24" s="96">
        <v>27</v>
      </c>
      <c r="C24" s="97" t="s">
        <v>58</v>
      </c>
      <c r="D24" s="98" t="s">
        <v>73</v>
      </c>
      <c r="E24" s="99" t="s">
        <v>75</v>
      </c>
      <c r="F24" s="100" t="s">
        <v>80</v>
      </c>
      <c r="G24" s="101">
        <v>2006</v>
      </c>
      <c r="H24" s="101">
        <v>2005</v>
      </c>
      <c r="I24" s="101">
        <v>2005</v>
      </c>
      <c r="J24" s="102">
        <f>VLOOKUP(G24,Letnice!$A$2:$B$7,2,FALSE)+VLOOKUP(H24,Letnice!$A$2:$B$7,2,FALSE)+VLOOKUP(I24,Letnice!$A$2:$B$7,2,FALSE)</f>
        <v>32</v>
      </c>
      <c r="K24" s="123">
        <f>VLOOKUP(J24,Letnice!$A$16:$B$28,2,FALSE)</f>
        <v>1001</v>
      </c>
      <c r="L24" s="103">
        <v>0</v>
      </c>
      <c r="M24" s="103">
        <v>0</v>
      </c>
      <c r="N24" s="104">
        <v>18.5</v>
      </c>
      <c r="O24" s="105">
        <v>0</v>
      </c>
      <c r="P24" s="104">
        <v>22.16</v>
      </c>
      <c r="Q24" s="105">
        <v>5</v>
      </c>
      <c r="R24" s="105">
        <v>0</v>
      </c>
      <c r="S24" s="106">
        <v>0.4152777777777778</v>
      </c>
      <c r="T24" s="106">
        <v>0.44739583333333338</v>
      </c>
      <c r="U24" s="107">
        <v>0</v>
      </c>
      <c r="V24" s="107">
        <v>0</v>
      </c>
      <c r="W24" s="108">
        <f t="shared" si="0"/>
        <v>3.211805555555558E-2</v>
      </c>
      <c r="X24" s="109">
        <f t="shared" si="1"/>
        <v>92.5</v>
      </c>
      <c r="Y24" s="109">
        <f t="shared" si="2"/>
        <v>138.16</v>
      </c>
      <c r="Z24" s="110">
        <f t="shared" si="3"/>
        <v>862.84</v>
      </c>
      <c r="AA24" s="111"/>
      <c r="AB24" s="112"/>
      <c r="AC24" s="93"/>
      <c r="AD24" s="92"/>
      <c r="AE24" s="91"/>
      <c r="AF24" s="91"/>
      <c r="AG24" s="91"/>
      <c r="AH24" s="91"/>
      <c r="AI24" s="91"/>
      <c r="AJ24" s="91"/>
      <c r="AK24" s="91"/>
      <c r="AL24" s="91"/>
      <c r="AM24" s="91"/>
      <c r="AN24" s="91"/>
    </row>
    <row r="25" spans="1:40" s="94" customFormat="1">
      <c r="A25" s="95">
        <v>17</v>
      </c>
      <c r="B25" s="96">
        <v>40</v>
      </c>
      <c r="C25" s="97" t="s">
        <v>61</v>
      </c>
      <c r="D25" s="98" t="s">
        <v>74</v>
      </c>
      <c r="E25" s="99" t="s">
        <v>75</v>
      </c>
      <c r="F25" s="100" t="s">
        <v>201</v>
      </c>
      <c r="G25" s="101">
        <v>2005</v>
      </c>
      <c r="H25" s="101">
        <v>2006</v>
      </c>
      <c r="I25" s="101">
        <v>2005</v>
      </c>
      <c r="J25" s="102">
        <f>VLOOKUP(G25,Letnice!$A$2:$B$7,2,FALSE)+VLOOKUP(H25,Letnice!$A$2:$B$7,2,FALSE)+VLOOKUP(I25,Letnice!$A$2:$B$7,2,FALSE)</f>
        <v>32</v>
      </c>
      <c r="K25" s="123">
        <f>VLOOKUP(J25,Letnice!$A$16:$B$28,2,FALSE)</f>
        <v>1001</v>
      </c>
      <c r="L25" s="103">
        <v>0</v>
      </c>
      <c r="M25" s="103">
        <v>0</v>
      </c>
      <c r="N25" s="104">
        <v>18</v>
      </c>
      <c r="O25" s="105">
        <v>0</v>
      </c>
      <c r="P25" s="104">
        <v>19.190000000000001</v>
      </c>
      <c r="Q25" s="105">
        <v>0</v>
      </c>
      <c r="R25" s="105">
        <v>5</v>
      </c>
      <c r="S25" s="106">
        <v>0.43194444444444446</v>
      </c>
      <c r="T25" s="106">
        <v>0.46680555555555553</v>
      </c>
      <c r="U25" s="107">
        <v>0</v>
      </c>
      <c r="V25" s="107">
        <v>0</v>
      </c>
      <c r="W25" s="108">
        <f t="shared" si="0"/>
        <v>3.4861111111111065E-2</v>
      </c>
      <c r="X25" s="109">
        <f t="shared" si="1"/>
        <v>100.4</v>
      </c>
      <c r="Y25" s="109">
        <f t="shared" si="2"/>
        <v>142.59</v>
      </c>
      <c r="Z25" s="110">
        <f t="shared" si="3"/>
        <v>858.41</v>
      </c>
      <c r="AA25" s="111"/>
      <c r="AB25" s="112"/>
      <c r="AC25" s="93"/>
      <c r="AD25" s="92"/>
      <c r="AE25" s="91"/>
      <c r="AF25" s="91"/>
      <c r="AG25" s="91"/>
      <c r="AH25" s="91"/>
      <c r="AI25" s="91"/>
      <c r="AJ25" s="91"/>
      <c r="AK25" s="91"/>
      <c r="AL25" s="91"/>
      <c r="AM25" s="91"/>
      <c r="AN25" s="91"/>
    </row>
    <row r="26" spans="1:40" s="94" customFormat="1">
      <c r="A26" s="95">
        <v>18</v>
      </c>
      <c r="B26" s="96">
        <v>3</v>
      </c>
      <c r="C26" s="97" t="s">
        <v>53</v>
      </c>
      <c r="D26" s="98" t="s">
        <v>59</v>
      </c>
      <c r="E26" s="99" t="s">
        <v>75</v>
      </c>
      <c r="F26" s="100" t="s">
        <v>76</v>
      </c>
      <c r="G26" s="101">
        <v>2006</v>
      </c>
      <c r="H26" s="101">
        <v>2006</v>
      </c>
      <c r="I26" s="101">
        <v>2006</v>
      </c>
      <c r="J26" s="102">
        <f>VLOOKUP(G26,Letnice!$A$2:$B$7,2,FALSE)+VLOOKUP(H26,Letnice!$A$2:$B$7,2,FALSE)+VLOOKUP(I26,Letnice!$A$2:$B$7,2,FALSE)</f>
        <v>30</v>
      </c>
      <c r="K26" s="123">
        <f>VLOOKUP(J26,Letnice!$A$16:$B$28,2,FALSE)</f>
        <v>1001</v>
      </c>
      <c r="L26" s="103">
        <v>0</v>
      </c>
      <c r="M26" s="103">
        <v>0</v>
      </c>
      <c r="N26" s="104">
        <v>22.15</v>
      </c>
      <c r="O26" s="105">
        <v>0</v>
      </c>
      <c r="P26" s="104">
        <v>22</v>
      </c>
      <c r="Q26" s="105">
        <v>5</v>
      </c>
      <c r="R26" s="105">
        <v>5</v>
      </c>
      <c r="S26" s="106">
        <v>0.375</v>
      </c>
      <c r="T26" s="106">
        <v>0.40665509259259264</v>
      </c>
      <c r="U26" s="107">
        <v>0</v>
      </c>
      <c r="V26" s="107">
        <v>0</v>
      </c>
      <c r="W26" s="108">
        <f t="shared" si="0"/>
        <v>3.1655092592592637E-2</v>
      </c>
      <c r="X26" s="109">
        <f t="shared" si="1"/>
        <v>91.166666666666671</v>
      </c>
      <c r="Y26" s="109">
        <f t="shared" si="2"/>
        <v>145.31666666666666</v>
      </c>
      <c r="Z26" s="110">
        <f t="shared" si="3"/>
        <v>855.68333333333339</v>
      </c>
      <c r="AA26" s="111"/>
      <c r="AB26" s="112"/>
      <c r="AC26" s="93"/>
      <c r="AD26" s="92"/>
      <c r="AE26" s="91"/>
      <c r="AF26" s="91"/>
      <c r="AG26" s="91"/>
      <c r="AH26" s="91"/>
      <c r="AI26" s="91"/>
      <c r="AJ26" s="91"/>
      <c r="AK26" s="91"/>
      <c r="AL26" s="91"/>
      <c r="AM26" s="91"/>
      <c r="AN26" s="91"/>
    </row>
    <row r="27" spans="1:40" s="94" customFormat="1">
      <c r="A27" s="95">
        <v>19</v>
      </c>
      <c r="B27" s="96">
        <v>85</v>
      </c>
      <c r="C27" s="97" t="s">
        <v>71</v>
      </c>
      <c r="D27" s="98" t="s">
        <v>71</v>
      </c>
      <c r="E27" s="99" t="s">
        <v>75</v>
      </c>
      <c r="F27" s="100" t="s">
        <v>91</v>
      </c>
      <c r="G27" s="101">
        <v>2006</v>
      </c>
      <c r="H27" s="101">
        <v>2006</v>
      </c>
      <c r="I27" s="101">
        <v>2008</v>
      </c>
      <c r="J27" s="102">
        <f>VLOOKUP(G27,Letnice!$A$2:$B$7,2,FALSE)+VLOOKUP(H27,Letnice!$A$2:$B$7,2,FALSE)+VLOOKUP(I27,Letnice!$A$2:$B$7,2,FALSE)</f>
        <v>28</v>
      </c>
      <c r="K27" s="123">
        <f>VLOOKUP(J27,Letnice!$A$16:$B$28,2,FALSE)</f>
        <v>1002</v>
      </c>
      <c r="L27" s="103">
        <v>0</v>
      </c>
      <c r="M27" s="103">
        <v>0</v>
      </c>
      <c r="N27" s="104">
        <v>19</v>
      </c>
      <c r="O27" s="105">
        <v>0</v>
      </c>
      <c r="P27" s="104">
        <v>17.16</v>
      </c>
      <c r="Q27" s="105">
        <v>0</v>
      </c>
      <c r="R27" s="105">
        <v>0</v>
      </c>
      <c r="S27" s="106">
        <v>0.48055555555555557</v>
      </c>
      <c r="T27" s="106">
        <v>0.52386574074074077</v>
      </c>
      <c r="U27" s="107">
        <v>0</v>
      </c>
      <c r="V27" s="107">
        <v>0</v>
      </c>
      <c r="W27" s="108">
        <f t="shared" si="0"/>
        <v>4.3310185185185202E-2</v>
      </c>
      <c r="X27" s="109">
        <f t="shared" si="1"/>
        <v>124.73333333333333</v>
      </c>
      <c r="Y27" s="109">
        <f t="shared" si="2"/>
        <v>160.89333333333332</v>
      </c>
      <c r="Z27" s="110">
        <f t="shared" si="3"/>
        <v>841.10666666666668</v>
      </c>
      <c r="AA27" s="111"/>
      <c r="AB27" s="112"/>
      <c r="AC27" s="93"/>
      <c r="AD27" s="92"/>
      <c r="AE27" s="91"/>
      <c r="AF27" s="91"/>
      <c r="AG27" s="91"/>
      <c r="AH27" s="91"/>
      <c r="AI27" s="91"/>
      <c r="AJ27" s="91"/>
      <c r="AK27" s="91"/>
      <c r="AL27" s="91"/>
      <c r="AM27" s="91"/>
      <c r="AN27" s="91"/>
    </row>
    <row r="28" spans="1:40">
      <c r="A28" s="9"/>
      <c r="B28" s="9"/>
      <c r="C28" s="9"/>
      <c r="D28" s="9"/>
      <c r="E28" s="9"/>
      <c r="F28" s="9"/>
      <c r="G28" s="55"/>
      <c r="H28" s="55"/>
      <c r="I28" s="55"/>
      <c r="J28" s="55"/>
      <c r="K28" s="9"/>
      <c r="L28" s="37"/>
      <c r="M28" s="37"/>
      <c r="N28" s="9"/>
      <c r="O28" s="9"/>
      <c r="P28" s="9"/>
      <c r="Q28" s="9"/>
      <c r="R28" s="9"/>
      <c r="S28" s="33"/>
      <c r="T28" s="33"/>
      <c r="U28" s="33"/>
      <c r="V28" s="33"/>
      <c r="W28" s="9"/>
      <c r="X28" s="9"/>
      <c r="Y28" s="9"/>
      <c r="Z28" s="9"/>
      <c r="AA28" s="58"/>
      <c r="AB28" s="29"/>
      <c r="AC28" s="61"/>
      <c r="AD28" s="37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0" s="88" customFormat="1">
      <c r="A29" s="68" t="str">
        <f>Osnovni_podatki!A10</f>
        <v>Predsednica tekmovalnega odbora:</v>
      </c>
      <c r="B29" s="68"/>
      <c r="C29" s="68"/>
      <c r="D29" s="68"/>
      <c r="E29" s="68"/>
      <c r="F29" s="68"/>
      <c r="G29" s="78"/>
      <c r="H29" s="78"/>
      <c r="I29" s="78"/>
      <c r="J29" s="78"/>
      <c r="K29" s="68"/>
      <c r="L29" s="69" t="str">
        <f>Osnovni_podatki!A11</f>
        <v>Predsednik B komisije:</v>
      </c>
      <c r="M29" s="69"/>
      <c r="N29" s="68"/>
      <c r="O29" s="68"/>
      <c r="P29" s="68"/>
      <c r="Q29" s="68"/>
      <c r="R29" s="68"/>
      <c r="S29" s="72"/>
      <c r="T29" s="72"/>
      <c r="U29" s="72"/>
      <c r="V29" s="72"/>
      <c r="W29" s="68"/>
      <c r="X29" s="68"/>
      <c r="Y29" s="68"/>
      <c r="Z29" s="75" t="str">
        <f>Osnovni_podatki!A12</f>
        <v>Vodja tekmovanja:</v>
      </c>
      <c r="AA29" s="83"/>
      <c r="AB29" s="84"/>
      <c r="AC29" s="85"/>
      <c r="AD29" s="86"/>
      <c r="AE29" s="87"/>
      <c r="AF29" s="87"/>
      <c r="AG29" s="87"/>
      <c r="AH29" s="87"/>
      <c r="AI29" s="87"/>
      <c r="AJ29" s="87"/>
      <c r="AK29" s="87"/>
      <c r="AL29" s="87"/>
      <c r="AM29" s="87"/>
      <c r="AN29" s="87"/>
    </row>
    <row r="30" spans="1:40" s="88" customFormat="1">
      <c r="A30" s="68" t="str">
        <f>Osnovni_podatki!B10</f>
        <v>Nina KOTAR, GČ</v>
      </c>
      <c r="B30" s="68"/>
      <c r="C30" s="68"/>
      <c r="D30" s="68"/>
      <c r="E30" s="68"/>
      <c r="F30" s="68"/>
      <c r="G30" s="78"/>
      <c r="H30" s="78"/>
      <c r="I30" s="78"/>
      <c r="J30" s="78"/>
      <c r="K30" s="68"/>
      <c r="L30" s="69" t="str">
        <f>Osnovni_podatki!B11</f>
        <v>Gašper MAV, VGČ ORG I.</v>
      </c>
      <c r="M30" s="69"/>
      <c r="N30" s="68"/>
      <c r="O30" s="68"/>
      <c r="P30" s="68"/>
      <c r="Q30" s="68"/>
      <c r="R30" s="68"/>
      <c r="S30" s="72"/>
      <c r="T30" s="72"/>
      <c r="U30" s="72"/>
      <c r="V30" s="72"/>
      <c r="W30" s="68"/>
      <c r="X30" s="68"/>
      <c r="Y30" s="68"/>
      <c r="Z30" s="75" t="str">
        <f>Osnovni_podatki!B12</f>
        <v>Boštjan NAROBE, GČ I.</v>
      </c>
      <c r="AA30" s="83"/>
      <c r="AB30" s="84"/>
      <c r="AC30" s="85"/>
      <c r="AD30" s="86"/>
      <c r="AE30" s="87"/>
      <c r="AF30" s="87"/>
      <c r="AG30" s="87"/>
      <c r="AH30" s="87"/>
      <c r="AI30" s="87"/>
      <c r="AJ30" s="87"/>
      <c r="AK30" s="87"/>
      <c r="AL30" s="87"/>
      <c r="AM30" s="87"/>
      <c r="AN30" s="87"/>
    </row>
  </sheetData>
  <sheetProtection selectLockedCells="1"/>
  <sortState ref="B9:Z27">
    <sortCondition descending="1" ref="Z9:Z27"/>
  </sortState>
  <mergeCells count="26">
    <mergeCell ref="E6:E8"/>
    <mergeCell ref="S6:S8"/>
    <mergeCell ref="L6:L8"/>
    <mergeCell ref="F6:F8"/>
    <mergeCell ref="K6:K8"/>
    <mergeCell ref="J6:J8"/>
    <mergeCell ref="G6:I6"/>
    <mergeCell ref="G7:G8"/>
    <mergeCell ref="H7:H8"/>
    <mergeCell ref="P6:Q6"/>
    <mergeCell ref="U6:U8"/>
    <mergeCell ref="A4:Z4"/>
    <mergeCell ref="P7:Q7"/>
    <mergeCell ref="V6:V8"/>
    <mergeCell ref="T6:T8"/>
    <mergeCell ref="Z6:Z8"/>
    <mergeCell ref="W6:W8"/>
    <mergeCell ref="X6:X8"/>
    <mergeCell ref="Y6:Y8"/>
    <mergeCell ref="A6:A8"/>
    <mergeCell ref="B6:B8"/>
    <mergeCell ref="C6:C8"/>
    <mergeCell ref="D6:D8"/>
    <mergeCell ref="N7:O7"/>
    <mergeCell ref="I7:I8"/>
    <mergeCell ref="N6:O6"/>
  </mergeCells>
  <phoneticPr fontId="2" type="noConversion"/>
  <conditionalFormatting sqref="AA9:AA27">
    <cfRule type="cellIs" dxfId="1" priority="1" operator="greaterThan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26"/>
  <sheetViews>
    <sheetView showGridLines="0" topLeftCell="A7" zoomScaleNormal="100" workbookViewId="0">
      <selection activeCell="A9" sqref="A9:A23"/>
    </sheetView>
  </sheetViews>
  <sheetFormatPr defaultRowHeight="12.75"/>
  <cols>
    <col min="1" max="2" width="5.7109375" customWidth="1"/>
    <col min="3" max="3" width="22.7109375" customWidth="1"/>
    <col min="4" max="4" width="12.7109375" customWidth="1"/>
    <col min="5" max="5" width="15.28515625" customWidth="1"/>
    <col min="6" max="6" width="25.7109375" customWidth="1"/>
    <col min="7" max="10" width="5.7109375" style="56" customWidth="1"/>
    <col min="11" max="11" width="7.7109375" customWidth="1"/>
    <col min="12" max="12" width="3.5703125" style="38" customWidth="1"/>
    <col min="13" max="13" width="7.7109375" style="38" customWidth="1"/>
    <col min="14" max="15" width="7.7109375" customWidth="1"/>
    <col min="16" max="16" width="7.7109375" style="2" customWidth="1"/>
    <col min="17" max="18" width="7.7109375" customWidth="1"/>
    <col min="19" max="20" width="10.42578125" style="34" customWidth="1"/>
    <col min="21" max="22" width="5" style="34" customWidth="1"/>
    <col min="23" max="23" width="8.7109375" style="6" customWidth="1"/>
    <col min="24" max="24" width="8.7109375" style="5" customWidth="1"/>
    <col min="25" max="25" width="8.7109375" style="1" customWidth="1"/>
    <col min="26" max="26" width="9.7109375" customWidth="1"/>
    <col min="27" max="27" width="9.140625" style="57" customWidth="1"/>
    <col min="28" max="28" width="8.28515625" customWidth="1"/>
    <col min="29" max="29" width="9.140625" style="62" customWidth="1"/>
    <col min="30" max="30" width="9.140625" style="38" customWidth="1"/>
  </cols>
  <sheetData>
    <row r="1" spans="1:40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54"/>
      <c r="H1" s="54"/>
      <c r="I1" s="54"/>
      <c r="J1" s="54"/>
      <c r="L1" s="35"/>
      <c r="M1" s="17" t="str">
        <f>Osnovni_podatki!B5</f>
        <v>12. tekmovanje v gasilski orientaciji Regije Ljubljana III 2016</v>
      </c>
      <c r="O1" s="17"/>
      <c r="P1" s="17"/>
      <c r="Q1" s="17"/>
      <c r="R1" s="17"/>
      <c r="S1" s="31"/>
      <c r="T1" s="31"/>
      <c r="U1" s="31"/>
      <c r="V1" s="31"/>
      <c r="W1" s="18"/>
      <c r="X1" s="18"/>
      <c r="Y1" s="18"/>
      <c r="Z1" s="19" t="str">
        <f>Osnovni_podatki!B8&amp;", "&amp;TEXT(Osnovni_podatki!B9, "dd. mmmm yyyy")</f>
        <v>Radomlje (GZ Domžale), 28. maj 2016</v>
      </c>
      <c r="AA1" s="18"/>
      <c r="AB1" s="18"/>
      <c r="AC1" s="59"/>
      <c r="AD1" s="63"/>
    </row>
    <row r="2" spans="1:40" s="1" customFormat="1" ht="18.75">
      <c r="A2" s="20"/>
      <c r="B2" s="20"/>
      <c r="C2" s="9"/>
      <c r="D2" s="21"/>
      <c r="E2" s="21"/>
      <c r="F2" s="21"/>
      <c r="G2" s="28"/>
      <c r="H2" s="28"/>
      <c r="I2" s="28"/>
      <c r="J2" s="28"/>
      <c r="K2" s="28"/>
      <c r="L2" s="36"/>
      <c r="M2" s="36"/>
      <c r="N2" s="22"/>
      <c r="O2" s="23"/>
      <c r="P2" s="25"/>
      <c r="Q2" s="26"/>
      <c r="R2" s="22"/>
      <c r="S2" s="32"/>
      <c r="T2" s="32"/>
      <c r="U2" s="32"/>
      <c r="V2" s="32"/>
      <c r="W2" s="24"/>
      <c r="X2" s="20"/>
      <c r="Y2" s="27"/>
      <c r="Z2" s="27"/>
      <c r="AA2" s="18"/>
      <c r="AB2" s="20"/>
      <c r="AC2" s="60"/>
      <c r="AD2" s="36"/>
      <c r="AE2" s="4"/>
      <c r="AF2" s="4"/>
    </row>
    <row r="3" spans="1:40" ht="18.75">
      <c r="A3" s="9"/>
      <c r="B3" s="9"/>
      <c r="C3" s="9"/>
      <c r="D3" s="9"/>
      <c r="E3" s="9"/>
      <c r="F3" s="9"/>
      <c r="G3" s="28"/>
      <c r="H3" s="28"/>
      <c r="I3" s="28"/>
      <c r="J3" s="28"/>
      <c r="K3" s="28"/>
      <c r="L3" s="37"/>
      <c r="M3" s="37"/>
      <c r="N3" s="28"/>
      <c r="O3" s="28"/>
      <c r="P3" s="28"/>
      <c r="Q3" s="9"/>
      <c r="R3" s="9"/>
      <c r="S3" s="33"/>
      <c r="T3" s="33"/>
      <c r="U3" s="33"/>
      <c r="V3" s="33"/>
      <c r="W3" s="8"/>
      <c r="X3" s="20"/>
      <c r="Y3" s="20"/>
      <c r="Z3" s="9"/>
      <c r="AA3" s="18"/>
      <c r="AB3" s="9"/>
      <c r="AC3" s="61"/>
      <c r="AD3" s="37"/>
      <c r="AE3" s="3"/>
      <c r="AF3" s="3"/>
    </row>
    <row r="4" spans="1:40" ht="18" customHeight="1">
      <c r="A4" s="169" t="s">
        <v>190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1"/>
      <c r="AA4" s="18"/>
      <c r="AB4" s="9"/>
      <c r="AC4" s="61"/>
      <c r="AD4" s="37"/>
      <c r="AE4" s="3"/>
      <c r="AF4" s="3"/>
    </row>
    <row r="5" spans="1:40" ht="18" customHeight="1">
      <c r="A5" s="3"/>
      <c r="B5" s="3"/>
      <c r="C5" s="3"/>
      <c r="D5" s="3"/>
      <c r="E5" s="3"/>
      <c r="F5" s="3"/>
      <c r="G5" s="28"/>
      <c r="H5" s="28"/>
      <c r="I5" s="28"/>
      <c r="J5" s="28"/>
      <c r="K5" s="28"/>
      <c r="L5" s="37"/>
      <c r="M5" s="37"/>
      <c r="N5" s="3"/>
      <c r="O5" s="3"/>
      <c r="P5" s="3"/>
      <c r="Q5" s="3"/>
      <c r="R5" s="3"/>
      <c r="S5" s="33"/>
      <c r="T5" s="33"/>
      <c r="U5" s="33"/>
      <c r="V5" s="33"/>
      <c r="W5" s="4"/>
      <c r="X5" s="4"/>
      <c r="Y5" s="4"/>
      <c r="Z5" s="4"/>
      <c r="AA5" s="18"/>
      <c r="AB5" s="3"/>
      <c r="AC5" s="61"/>
      <c r="AD5" s="37"/>
      <c r="AE5" s="3"/>
      <c r="AF5" s="3"/>
    </row>
    <row r="6" spans="1:40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64" t="s">
        <v>27</v>
      </c>
      <c r="H6" s="165"/>
      <c r="I6" s="166"/>
      <c r="J6" s="152" t="s">
        <v>28</v>
      </c>
      <c r="K6" s="156" t="s">
        <v>17</v>
      </c>
      <c r="L6" s="156" t="s">
        <v>21</v>
      </c>
      <c r="M6" s="89" t="s">
        <v>40</v>
      </c>
      <c r="N6" s="162" t="s">
        <v>41</v>
      </c>
      <c r="O6" s="163"/>
      <c r="P6" s="167" t="s">
        <v>42</v>
      </c>
      <c r="Q6" s="168"/>
      <c r="R6" s="65" t="s">
        <v>43</v>
      </c>
      <c r="S6" s="153" t="s">
        <v>39</v>
      </c>
      <c r="T6" s="153" t="s">
        <v>19</v>
      </c>
      <c r="U6" s="146" t="s">
        <v>38</v>
      </c>
      <c r="V6" s="146" t="s">
        <v>35</v>
      </c>
      <c r="W6" s="159" t="s">
        <v>6</v>
      </c>
      <c r="X6" s="159" t="s">
        <v>5</v>
      </c>
      <c r="Y6" s="159" t="s">
        <v>8</v>
      </c>
      <c r="Z6" s="156" t="s">
        <v>0</v>
      </c>
      <c r="AA6" s="18"/>
      <c r="AB6" s="3"/>
      <c r="AC6" s="61"/>
      <c r="AD6" s="37"/>
      <c r="AE6" s="3"/>
      <c r="AF6" s="3"/>
    </row>
    <row r="7" spans="1:40" ht="63" customHeight="1">
      <c r="A7" s="152"/>
      <c r="B7" s="152"/>
      <c r="C7" s="152"/>
      <c r="D7" s="152"/>
      <c r="E7" s="157"/>
      <c r="F7" s="152"/>
      <c r="G7" s="160" t="s">
        <v>29</v>
      </c>
      <c r="H7" s="160" t="s">
        <v>30</v>
      </c>
      <c r="I7" s="160" t="s">
        <v>31</v>
      </c>
      <c r="J7" s="152"/>
      <c r="K7" s="157"/>
      <c r="L7" s="157"/>
      <c r="M7" s="90" t="s">
        <v>18</v>
      </c>
      <c r="N7" s="152" t="s">
        <v>34</v>
      </c>
      <c r="O7" s="152"/>
      <c r="P7" s="152" t="s">
        <v>2</v>
      </c>
      <c r="Q7" s="152"/>
      <c r="R7" s="114" t="s">
        <v>37</v>
      </c>
      <c r="S7" s="154"/>
      <c r="T7" s="154"/>
      <c r="U7" s="147"/>
      <c r="V7" s="147"/>
      <c r="W7" s="159"/>
      <c r="X7" s="159"/>
      <c r="Y7" s="159"/>
      <c r="Z7" s="157"/>
      <c r="AA7" s="18"/>
      <c r="AB7" s="3"/>
      <c r="AC7" s="61"/>
      <c r="AD7" s="37"/>
      <c r="AE7" s="3"/>
      <c r="AF7" s="3"/>
    </row>
    <row r="8" spans="1:40" ht="15" customHeight="1">
      <c r="A8" s="152"/>
      <c r="B8" s="152"/>
      <c r="C8" s="152"/>
      <c r="D8" s="152"/>
      <c r="E8" s="158"/>
      <c r="F8" s="152"/>
      <c r="G8" s="161"/>
      <c r="H8" s="161"/>
      <c r="I8" s="161"/>
      <c r="J8" s="152"/>
      <c r="K8" s="158"/>
      <c r="L8" s="158"/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48</v>
      </c>
      <c r="S8" s="155"/>
      <c r="T8" s="155"/>
      <c r="U8" s="148"/>
      <c r="V8" s="148"/>
      <c r="W8" s="159"/>
      <c r="X8" s="159"/>
      <c r="Y8" s="159"/>
      <c r="Z8" s="158"/>
      <c r="AA8" s="18"/>
      <c r="AB8" s="9"/>
      <c r="AC8" s="61"/>
      <c r="AD8" s="37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s="94" customFormat="1">
      <c r="A9" s="95">
        <v>1</v>
      </c>
      <c r="B9" s="96">
        <v>51</v>
      </c>
      <c r="C9" s="97" t="s">
        <v>64</v>
      </c>
      <c r="D9" s="98" t="s">
        <v>62</v>
      </c>
      <c r="E9" s="99" t="s">
        <v>75</v>
      </c>
      <c r="F9" s="100" t="s">
        <v>108</v>
      </c>
      <c r="G9" s="101">
        <v>2006</v>
      </c>
      <c r="H9" s="101">
        <v>2007</v>
      </c>
      <c r="I9" s="101">
        <v>2008</v>
      </c>
      <c r="J9" s="102">
        <f>VLOOKUP(G9,Letnice!$A$2:$B$7,2,FALSE)+VLOOKUP(H9,Letnice!$A$2:$B$7,2,FALSE)+VLOOKUP(I9,Letnice!$A$2:$B$7,2,FALSE)</f>
        <v>27</v>
      </c>
      <c r="K9" s="123">
        <f>VLOOKUP(J9,Letnice!$A$16:$B$28,2,FALSE)</f>
        <v>1002</v>
      </c>
      <c r="L9" s="103">
        <v>0</v>
      </c>
      <c r="M9" s="103">
        <v>0</v>
      </c>
      <c r="N9" s="104">
        <v>17</v>
      </c>
      <c r="O9" s="105">
        <v>0</v>
      </c>
      <c r="P9" s="104">
        <v>16.64</v>
      </c>
      <c r="Q9" s="105">
        <v>0</v>
      </c>
      <c r="R9" s="105">
        <v>0</v>
      </c>
      <c r="S9" s="106">
        <v>0.4368055555555555</v>
      </c>
      <c r="T9" s="106">
        <v>0.4533564814814815</v>
      </c>
      <c r="U9" s="107">
        <v>0</v>
      </c>
      <c r="V9" s="107">
        <v>0</v>
      </c>
      <c r="W9" s="108">
        <f t="shared" ref="W9:W23" si="0">T9-S9</f>
        <v>1.6550925925925997E-2</v>
      </c>
      <c r="X9" s="109">
        <f t="shared" ref="X9:X23" si="1">((((HOUR(W9))*3600)+((MINUTE(W9))*60)+(SECOND(W9)))*2)/60</f>
        <v>47.666666666666664</v>
      </c>
      <c r="Y9" s="109">
        <f t="shared" ref="Y9:Y23" si="2">L9+M9+N9+O9+P9+Q9+R9+U9+V9+X9</f>
        <v>81.306666666666672</v>
      </c>
      <c r="Z9" s="110">
        <f t="shared" ref="Z9:Z23" si="3">K9-Y9</f>
        <v>920.69333333333338</v>
      </c>
      <c r="AA9" s="111"/>
      <c r="AB9" s="112"/>
      <c r="AC9" s="93"/>
      <c r="AD9" s="92"/>
      <c r="AE9" s="91"/>
      <c r="AF9" s="91"/>
      <c r="AG9" s="91"/>
      <c r="AH9" s="91"/>
      <c r="AI9" s="91"/>
      <c r="AJ9" s="91"/>
      <c r="AK9" s="91"/>
      <c r="AL9" s="91"/>
      <c r="AM9" s="91"/>
      <c r="AN9" s="91"/>
    </row>
    <row r="10" spans="1:40" s="94" customFormat="1">
      <c r="A10" s="95">
        <v>2</v>
      </c>
      <c r="B10" s="96">
        <v>20</v>
      </c>
      <c r="C10" s="97" t="s">
        <v>94</v>
      </c>
      <c r="D10" s="98" t="s">
        <v>72</v>
      </c>
      <c r="E10" s="99" t="s">
        <v>75</v>
      </c>
      <c r="F10" s="100" t="s">
        <v>204</v>
      </c>
      <c r="G10" s="101">
        <v>2005</v>
      </c>
      <c r="H10" s="101">
        <v>2005</v>
      </c>
      <c r="I10" s="101">
        <v>2009</v>
      </c>
      <c r="J10" s="102">
        <f>VLOOKUP(G10,Letnice!$A$2:$B$7,2,FALSE)+VLOOKUP(H10,Letnice!$A$2:$B$7,2,FALSE)+VLOOKUP(I10,Letnice!$A$2:$B$7,2,FALSE)</f>
        <v>29</v>
      </c>
      <c r="K10" s="123">
        <f>VLOOKUP(J10,Letnice!$A$16:$B$28,2,FALSE)</f>
        <v>1002</v>
      </c>
      <c r="L10" s="103">
        <v>0</v>
      </c>
      <c r="M10" s="103">
        <v>0</v>
      </c>
      <c r="N10" s="104">
        <v>17.600000000000001</v>
      </c>
      <c r="O10" s="105">
        <v>0</v>
      </c>
      <c r="P10" s="104">
        <v>13.6</v>
      </c>
      <c r="Q10" s="105">
        <v>0</v>
      </c>
      <c r="R10" s="105">
        <v>0</v>
      </c>
      <c r="S10" s="106">
        <v>0.40486111111111112</v>
      </c>
      <c r="T10" s="106">
        <v>0.42546296296296293</v>
      </c>
      <c r="U10" s="107">
        <v>0</v>
      </c>
      <c r="V10" s="107">
        <v>0</v>
      </c>
      <c r="W10" s="108">
        <f t="shared" si="0"/>
        <v>2.0601851851851816E-2</v>
      </c>
      <c r="X10" s="109">
        <f t="shared" si="1"/>
        <v>59.333333333333336</v>
      </c>
      <c r="Y10" s="109">
        <f t="shared" si="2"/>
        <v>90.533333333333331</v>
      </c>
      <c r="Z10" s="110">
        <f t="shared" si="3"/>
        <v>911.4666666666667</v>
      </c>
      <c r="AA10" s="111"/>
      <c r="AB10" s="112"/>
      <c r="AC10" s="93"/>
      <c r="AD10" s="92"/>
      <c r="AE10" s="91"/>
      <c r="AF10" s="91"/>
      <c r="AG10" s="91"/>
      <c r="AH10" s="91"/>
      <c r="AI10" s="91"/>
      <c r="AJ10" s="91"/>
      <c r="AK10" s="91"/>
      <c r="AL10" s="91"/>
      <c r="AM10" s="91"/>
      <c r="AN10" s="91"/>
    </row>
    <row r="11" spans="1:40" s="94" customFormat="1">
      <c r="A11" s="95">
        <v>3</v>
      </c>
      <c r="B11" s="96">
        <v>56</v>
      </c>
      <c r="C11" s="97" t="s">
        <v>98</v>
      </c>
      <c r="D11" s="98" t="s">
        <v>65</v>
      </c>
      <c r="E11" s="99" t="s">
        <v>75</v>
      </c>
      <c r="F11" s="100" t="s">
        <v>109</v>
      </c>
      <c r="G11" s="101">
        <v>2009</v>
      </c>
      <c r="H11" s="101">
        <v>2005</v>
      </c>
      <c r="I11" s="101">
        <v>2006</v>
      </c>
      <c r="J11" s="102">
        <f>VLOOKUP(G11,Letnice!$A$2:$B$7,2,FALSE)+VLOOKUP(H11,Letnice!$A$2:$B$7,2,FALSE)+VLOOKUP(I11,Letnice!$A$2:$B$7,2,FALSE)</f>
        <v>28</v>
      </c>
      <c r="K11" s="123">
        <f>VLOOKUP(J11,Letnice!$A$16:$B$28,2,FALSE)</f>
        <v>1002</v>
      </c>
      <c r="L11" s="103">
        <v>0</v>
      </c>
      <c r="M11" s="103">
        <v>0</v>
      </c>
      <c r="N11" s="104">
        <v>17.3</v>
      </c>
      <c r="O11" s="105">
        <v>0</v>
      </c>
      <c r="P11" s="104">
        <v>12.7</v>
      </c>
      <c r="Q11" s="105">
        <v>0</v>
      </c>
      <c r="R11" s="105">
        <v>0</v>
      </c>
      <c r="S11" s="106">
        <v>0.44375000000000003</v>
      </c>
      <c r="T11" s="106">
        <v>0.46487268518518521</v>
      </c>
      <c r="U11" s="107">
        <v>0</v>
      </c>
      <c r="V11" s="107">
        <v>0</v>
      </c>
      <c r="W11" s="108">
        <f t="shared" si="0"/>
        <v>2.1122685185185175E-2</v>
      </c>
      <c r="X11" s="109">
        <f t="shared" si="1"/>
        <v>60.833333333333336</v>
      </c>
      <c r="Y11" s="109">
        <f t="shared" si="2"/>
        <v>90.833333333333343</v>
      </c>
      <c r="Z11" s="110">
        <f t="shared" si="3"/>
        <v>911.16666666666663</v>
      </c>
      <c r="AA11" s="111"/>
      <c r="AB11" s="112"/>
      <c r="AC11" s="93"/>
      <c r="AD11" s="92"/>
      <c r="AE11" s="91"/>
      <c r="AF11" s="91"/>
      <c r="AG11" s="91"/>
      <c r="AH11" s="91"/>
      <c r="AI11" s="91"/>
      <c r="AJ11" s="91"/>
      <c r="AK11" s="91"/>
      <c r="AL11" s="91"/>
      <c r="AM11" s="91"/>
      <c r="AN11" s="91"/>
    </row>
    <row r="12" spans="1:40" s="94" customFormat="1">
      <c r="A12" s="95">
        <v>4</v>
      </c>
      <c r="B12" s="96">
        <v>34</v>
      </c>
      <c r="C12" s="97" t="s">
        <v>96</v>
      </c>
      <c r="D12" s="98" t="s">
        <v>73</v>
      </c>
      <c r="E12" s="99" t="s">
        <v>75</v>
      </c>
      <c r="F12" s="100" t="s">
        <v>105</v>
      </c>
      <c r="G12" s="101">
        <v>2005</v>
      </c>
      <c r="H12" s="101">
        <v>2006</v>
      </c>
      <c r="I12" s="101">
        <v>2006</v>
      </c>
      <c r="J12" s="102">
        <f>VLOOKUP(G12,Letnice!$A$2:$B$7,2,FALSE)+VLOOKUP(H12,Letnice!$A$2:$B$7,2,FALSE)+VLOOKUP(I12,Letnice!$A$2:$B$7,2,FALSE)</f>
        <v>31</v>
      </c>
      <c r="K12" s="123">
        <f>VLOOKUP(J12,Letnice!$A$16:$B$28,2,FALSE)</f>
        <v>1001</v>
      </c>
      <c r="L12" s="103">
        <v>0</v>
      </c>
      <c r="M12" s="103">
        <v>0</v>
      </c>
      <c r="N12" s="104">
        <v>18.899999999999999</v>
      </c>
      <c r="O12" s="105">
        <v>0</v>
      </c>
      <c r="P12" s="104">
        <v>13.47</v>
      </c>
      <c r="Q12" s="105">
        <v>5</v>
      </c>
      <c r="R12" s="105">
        <v>0</v>
      </c>
      <c r="S12" s="106">
        <v>0.41944444444444445</v>
      </c>
      <c r="T12" s="106">
        <v>0.44342592592592589</v>
      </c>
      <c r="U12" s="107">
        <v>0</v>
      </c>
      <c r="V12" s="107">
        <v>0</v>
      </c>
      <c r="W12" s="108">
        <f t="shared" si="0"/>
        <v>2.3981481481481437E-2</v>
      </c>
      <c r="X12" s="109">
        <f t="shared" si="1"/>
        <v>69.066666666666663</v>
      </c>
      <c r="Y12" s="109">
        <f t="shared" si="2"/>
        <v>106.43666666666667</v>
      </c>
      <c r="Z12" s="110">
        <f t="shared" si="3"/>
        <v>894.56333333333328</v>
      </c>
      <c r="AA12" s="111"/>
      <c r="AB12" s="112"/>
      <c r="AC12" s="93"/>
      <c r="AD12" s="92"/>
      <c r="AE12" s="91"/>
      <c r="AF12" s="91"/>
      <c r="AG12" s="91"/>
      <c r="AH12" s="91"/>
      <c r="AI12" s="91"/>
      <c r="AJ12" s="91"/>
      <c r="AK12" s="91"/>
      <c r="AL12" s="91"/>
      <c r="AM12" s="91"/>
      <c r="AN12" s="91"/>
    </row>
    <row r="13" spans="1:40" s="94" customFormat="1">
      <c r="A13" s="95">
        <v>5</v>
      </c>
      <c r="B13" s="96">
        <v>12</v>
      </c>
      <c r="C13" s="97" t="s">
        <v>92</v>
      </c>
      <c r="D13" s="98" t="s">
        <v>72</v>
      </c>
      <c r="E13" s="99" t="s">
        <v>75</v>
      </c>
      <c r="F13" s="100" t="s">
        <v>102</v>
      </c>
      <c r="G13" s="101">
        <v>2005</v>
      </c>
      <c r="H13" s="101">
        <v>2005</v>
      </c>
      <c r="I13" s="101">
        <v>2009</v>
      </c>
      <c r="J13" s="102">
        <f>VLOOKUP(G13,Letnice!$A$2:$B$7,2,FALSE)+VLOOKUP(H13,Letnice!$A$2:$B$7,2,FALSE)+VLOOKUP(I13,Letnice!$A$2:$B$7,2,FALSE)</f>
        <v>29</v>
      </c>
      <c r="K13" s="123">
        <f>VLOOKUP(J13,Letnice!$A$16:$B$28,2,FALSE)</f>
        <v>1002</v>
      </c>
      <c r="L13" s="103">
        <v>0</v>
      </c>
      <c r="M13" s="103">
        <v>0</v>
      </c>
      <c r="N13" s="104">
        <v>17.899999999999999</v>
      </c>
      <c r="O13" s="105">
        <v>0</v>
      </c>
      <c r="P13" s="104">
        <v>17.100000000000001</v>
      </c>
      <c r="Q13" s="105">
        <v>0</v>
      </c>
      <c r="R13" s="105">
        <v>5</v>
      </c>
      <c r="S13" s="106">
        <v>0.39444444444444443</v>
      </c>
      <c r="T13" s="106">
        <v>0.41909722222222223</v>
      </c>
      <c r="U13" s="107">
        <v>0</v>
      </c>
      <c r="V13" s="107">
        <v>0</v>
      </c>
      <c r="W13" s="108">
        <f t="shared" si="0"/>
        <v>2.4652777777777801E-2</v>
      </c>
      <c r="X13" s="109">
        <f t="shared" si="1"/>
        <v>71</v>
      </c>
      <c r="Y13" s="109">
        <f t="shared" si="2"/>
        <v>111</v>
      </c>
      <c r="Z13" s="110">
        <f t="shared" si="3"/>
        <v>891</v>
      </c>
      <c r="AA13" s="111"/>
      <c r="AB13" s="112"/>
      <c r="AC13" s="93"/>
      <c r="AD13" s="92"/>
      <c r="AE13" s="91"/>
      <c r="AF13" s="91"/>
      <c r="AG13" s="91"/>
      <c r="AH13" s="91"/>
      <c r="AI13" s="91"/>
      <c r="AJ13" s="91"/>
      <c r="AK13" s="91"/>
      <c r="AL13" s="91"/>
      <c r="AM13" s="91"/>
      <c r="AN13" s="91"/>
    </row>
    <row r="14" spans="1:40" s="94" customFormat="1">
      <c r="A14" s="95">
        <v>6</v>
      </c>
      <c r="B14" s="96">
        <v>72</v>
      </c>
      <c r="C14" s="97" t="s">
        <v>100</v>
      </c>
      <c r="D14" s="98" t="s">
        <v>68</v>
      </c>
      <c r="E14" s="99" t="s">
        <v>75</v>
      </c>
      <c r="F14" s="100" t="s">
        <v>112</v>
      </c>
      <c r="G14" s="101">
        <v>2005</v>
      </c>
      <c r="H14" s="101">
        <v>2007</v>
      </c>
      <c r="I14" s="101">
        <v>2006</v>
      </c>
      <c r="J14" s="102">
        <f>VLOOKUP(G14,Letnice!$A$2:$B$7,2,FALSE)+VLOOKUP(H14,Letnice!$A$2:$B$7,2,FALSE)+VLOOKUP(I14,Letnice!$A$2:$B$7,2,FALSE)</f>
        <v>30</v>
      </c>
      <c r="K14" s="123">
        <f>VLOOKUP(J14,Letnice!$A$16:$B$28,2,FALSE)</f>
        <v>1001</v>
      </c>
      <c r="L14" s="103">
        <v>0</v>
      </c>
      <c r="M14" s="103">
        <v>0</v>
      </c>
      <c r="N14" s="104">
        <v>18.5</v>
      </c>
      <c r="O14" s="105">
        <v>0</v>
      </c>
      <c r="P14" s="104">
        <v>13.39</v>
      </c>
      <c r="Q14" s="105">
        <v>0</v>
      </c>
      <c r="R14" s="105">
        <v>0</v>
      </c>
      <c r="S14" s="106">
        <v>0.46597222222222223</v>
      </c>
      <c r="T14" s="106">
        <v>0.49496527777777777</v>
      </c>
      <c r="U14" s="107">
        <v>0</v>
      </c>
      <c r="V14" s="107">
        <v>0</v>
      </c>
      <c r="W14" s="108">
        <f t="shared" si="0"/>
        <v>2.8993055555555536E-2</v>
      </c>
      <c r="X14" s="109">
        <f t="shared" si="1"/>
        <v>83.5</v>
      </c>
      <c r="Y14" s="109">
        <f t="shared" si="2"/>
        <v>115.39</v>
      </c>
      <c r="Z14" s="110">
        <f t="shared" si="3"/>
        <v>885.61</v>
      </c>
      <c r="AA14" s="111"/>
      <c r="AB14" s="112"/>
      <c r="AC14" s="93"/>
      <c r="AD14" s="92"/>
      <c r="AE14" s="91"/>
      <c r="AF14" s="91"/>
      <c r="AG14" s="91"/>
      <c r="AH14" s="91"/>
      <c r="AI14" s="91"/>
      <c r="AJ14" s="91"/>
      <c r="AK14" s="91"/>
      <c r="AL14" s="91"/>
      <c r="AM14" s="91"/>
      <c r="AN14" s="91"/>
    </row>
    <row r="15" spans="1:40" s="94" customFormat="1">
      <c r="A15" s="95">
        <v>7</v>
      </c>
      <c r="B15" s="96">
        <v>6</v>
      </c>
      <c r="C15" s="97" t="s">
        <v>53</v>
      </c>
      <c r="D15" s="98" t="s">
        <v>59</v>
      </c>
      <c r="E15" s="99" t="s">
        <v>75</v>
      </c>
      <c r="F15" s="100" t="s">
        <v>101</v>
      </c>
      <c r="G15" s="101">
        <v>2005</v>
      </c>
      <c r="H15" s="101">
        <v>2006</v>
      </c>
      <c r="I15" s="101">
        <v>2005</v>
      </c>
      <c r="J15" s="102">
        <f>VLOOKUP(G15,Letnice!$A$2:$B$7,2,FALSE)+VLOOKUP(H15,Letnice!$A$2:$B$7,2,FALSE)+VLOOKUP(I15,Letnice!$A$2:$B$7,2,FALSE)</f>
        <v>32</v>
      </c>
      <c r="K15" s="123">
        <f>VLOOKUP(J15,Letnice!$A$16:$B$28,2,FALSE)</f>
        <v>1001</v>
      </c>
      <c r="L15" s="103">
        <v>0</v>
      </c>
      <c r="M15" s="103">
        <v>0</v>
      </c>
      <c r="N15" s="104">
        <v>21.8</v>
      </c>
      <c r="O15" s="105">
        <v>0</v>
      </c>
      <c r="P15" s="104">
        <v>18.2</v>
      </c>
      <c r="Q15" s="105">
        <v>0</v>
      </c>
      <c r="R15" s="105">
        <v>0</v>
      </c>
      <c r="S15" s="106">
        <v>0.38055555555555554</v>
      </c>
      <c r="T15" s="106">
        <v>0.40690972222222221</v>
      </c>
      <c r="U15" s="107">
        <v>0</v>
      </c>
      <c r="V15" s="107">
        <v>0</v>
      </c>
      <c r="W15" s="108">
        <f t="shared" si="0"/>
        <v>2.6354166666666679E-2</v>
      </c>
      <c r="X15" s="109">
        <f t="shared" si="1"/>
        <v>75.900000000000006</v>
      </c>
      <c r="Y15" s="109">
        <f t="shared" si="2"/>
        <v>115.9</v>
      </c>
      <c r="Z15" s="110">
        <f t="shared" si="3"/>
        <v>885.1</v>
      </c>
      <c r="AA15" s="111"/>
      <c r="AB15" s="112"/>
      <c r="AC15" s="93"/>
      <c r="AD15" s="92"/>
      <c r="AE15" s="91"/>
      <c r="AF15" s="91"/>
      <c r="AG15" s="91"/>
      <c r="AH15" s="91"/>
      <c r="AI15" s="91"/>
      <c r="AJ15" s="91"/>
      <c r="AK15" s="91"/>
      <c r="AL15" s="91"/>
      <c r="AM15" s="91"/>
      <c r="AN15" s="91"/>
    </row>
    <row r="16" spans="1:40" s="94" customFormat="1">
      <c r="A16" s="95">
        <v>8</v>
      </c>
      <c r="B16" s="96">
        <v>25</v>
      </c>
      <c r="C16" s="97" t="s">
        <v>59</v>
      </c>
      <c r="D16" s="98" t="s">
        <v>59</v>
      </c>
      <c r="E16" s="99" t="s">
        <v>75</v>
      </c>
      <c r="F16" s="100" t="s">
        <v>103</v>
      </c>
      <c r="G16" s="101">
        <v>2006</v>
      </c>
      <c r="H16" s="101">
        <v>2005</v>
      </c>
      <c r="I16" s="101">
        <v>2005</v>
      </c>
      <c r="J16" s="102">
        <f>VLOOKUP(G16,Letnice!$A$2:$B$7,2,FALSE)+VLOOKUP(H16,Letnice!$A$2:$B$7,2,FALSE)+VLOOKUP(I16,Letnice!$A$2:$B$7,2,FALSE)</f>
        <v>32</v>
      </c>
      <c r="K16" s="123">
        <f>VLOOKUP(J16,Letnice!$A$16:$B$28,2,FALSE)</f>
        <v>1001</v>
      </c>
      <c r="L16" s="103">
        <v>0</v>
      </c>
      <c r="M16" s="103">
        <v>0</v>
      </c>
      <c r="N16" s="104">
        <v>19</v>
      </c>
      <c r="O16" s="105">
        <v>7</v>
      </c>
      <c r="P16" s="104">
        <v>16</v>
      </c>
      <c r="Q16" s="105">
        <v>0</v>
      </c>
      <c r="R16" s="105">
        <v>0</v>
      </c>
      <c r="S16" s="106">
        <v>0.40902777777777777</v>
      </c>
      <c r="T16" s="106">
        <v>0.43747685185185187</v>
      </c>
      <c r="U16" s="107">
        <v>0</v>
      </c>
      <c r="V16" s="107">
        <v>0</v>
      </c>
      <c r="W16" s="108">
        <f t="shared" si="0"/>
        <v>2.8449074074074099E-2</v>
      </c>
      <c r="X16" s="109">
        <f t="shared" si="1"/>
        <v>81.933333333333337</v>
      </c>
      <c r="Y16" s="109">
        <f t="shared" si="2"/>
        <v>123.93333333333334</v>
      </c>
      <c r="Z16" s="110">
        <f t="shared" si="3"/>
        <v>877.06666666666661</v>
      </c>
      <c r="AA16" s="111"/>
      <c r="AB16" s="112"/>
      <c r="AC16" s="93"/>
      <c r="AD16" s="92"/>
      <c r="AE16" s="91"/>
      <c r="AF16" s="91"/>
      <c r="AG16" s="91"/>
      <c r="AH16" s="91"/>
      <c r="AI16" s="91"/>
      <c r="AJ16" s="91"/>
      <c r="AK16" s="91"/>
      <c r="AL16" s="91"/>
      <c r="AM16" s="91"/>
      <c r="AN16" s="91"/>
    </row>
    <row r="17" spans="1:40" s="94" customFormat="1">
      <c r="A17" s="95">
        <v>9</v>
      </c>
      <c r="B17" s="96">
        <v>80</v>
      </c>
      <c r="C17" s="97" t="s">
        <v>69</v>
      </c>
      <c r="D17" s="98" t="s">
        <v>68</v>
      </c>
      <c r="E17" s="99" t="s">
        <v>75</v>
      </c>
      <c r="F17" s="100" t="s">
        <v>113</v>
      </c>
      <c r="G17" s="101">
        <v>2006</v>
      </c>
      <c r="H17" s="101">
        <v>2006</v>
      </c>
      <c r="I17" s="101">
        <v>2007</v>
      </c>
      <c r="J17" s="102">
        <f>VLOOKUP(G17,Letnice!$A$2:$B$7,2,FALSE)+VLOOKUP(H17,Letnice!$A$2:$B$7,2,FALSE)+VLOOKUP(I17,Letnice!$A$2:$B$7,2,FALSE)</f>
        <v>29</v>
      </c>
      <c r="K17" s="123">
        <f>VLOOKUP(J17,Letnice!$A$16:$B$28,2,FALSE)</f>
        <v>1002</v>
      </c>
      <c r="L17" s="103">
        <v>0</v>
      </c>
      <c r="M17" s="103">
        <v>0</v>
      </c>
      <c r="N17" s="104">
        <v>60</v>
      </c>
      <c r="O17" s="105">
        <v>10</v>
      </c>
      <c r="P17" s="104">
        <v>15.52</v>
      </c>
      <c r="Q17" s="105">
        <v>0</v>
      </c>
      <c r="R17" s="105">
        <v>0</v>
      </c>
      <c r="S17" s="106">
        <v>0.47013888888888888</v>
      </c>
      <c r="T17" s="106">
        <v>0.48703703703703699</v>
      </c>
      <c r="U17" s="107">
        <v>0</v>
      </c>
      <c r="V17" s="107">
        <v>0</v>
      </c>
      <c r="W17" s="108">
        <f t="shared" si="0"/>
        <v>1.6898148148148107E-2</v>
      </c>
      <c r="X17" s="109">
        <f t="shared" si="1"/>
        <v>48.666666666666664</v>
      </c>
      <c r="Y17" s="109">
        <f t="shared" si="2"/>
        <v>134.18666666666667</v>
      </c>
      <c r="Z17" s="110">
        <f t="shared" si="3"/>
        <v>867.81333333333328</v>
      </c>
      <c r="AA17" s="111"/>
      <c r="AB17" s="112"/>
      <c r="AC17" s="93"/>
      <c r="AD17" s="92"/>
      <c r="AE17" s="91"/>
      <c r="AF17" s="91"/>
      <c r="AG17" s="91"/>
      <c r="AH17" s="91"/>
      <c r="AI17" s="91"/>
      <c r="AJ17" s="91"/>
      <c r="AK17" s="91"/>
      <c r="AL17" s="91"/>
      <c r="AM17" s="91"/>
      <c r="AN17" s="91"/>
    </row>
    <row r="18" spans="1:40" s="94" customFormat="1">
      <c r="A18" s="95">
        <v>10</v>
      </c>
      <c r="B18" s="96">
        <v>62</v>
      </c>
      <c r="C18" s="97" t="s">
        <v>63</v>
      </c>
      <c r="D18" s="98" t="s">
        <v>65</v>
      </c>
      <c r="E18" s="99" t="s">
        <v>75</v>
      </c>
      <c r="F18" s="100" t="s">
        <v>110</v>
      </c>
      <c r="G18" s="101">
        <v>2006</v>
      </c>
      <c r="H18" s="101">
        <v>2007</v>
      </c>
      <c r="I18" s="101">
        <v>2009</v>
      </c>
      <c r="J18" s="102">
        <f>VLOOKUP(G18,Letnice!$A$2:$B$7,2,FALSE)+VLOOKUP(H18,Letnice!$A$2:$B$7,2,FALSE)+VLOOKUP(I18,Letnice!$A$2:$B$7,2,FALSE)</f>
        <v>26</v>
      </c>
      <c r="K18" s="123">
        <f>VLOOKUP(J18,Letnice!$A$16:$B$28,2,FALSE)</f>
        <v>1003</v>
      </c>
      <c r="L18" s="103">
        <v>0</v>
      </c>
      <c r="M18" s="103">
        <v>0</v>
      </c>
      <c r="N18" s="104">
        <v>60</v>
      </c>
      <c r="O18" s="105">
        <v>15</v>
      </c>
      <c r="P18" s="104">
        <v>16.2</v>
      </c>
      <c r="Q18" s="105">
        <v>0</v>
      </c>
      <c r="R18" s="105">
        <v>0</v>
      </c>
      <c r="S18" s="106">
        <v>0.45</v>
      </c>
      <c r="T18" s="106">
        <v>0.47152777777777777</v>
      </c>
      <c r="U18" s="107">
        <v>0</v>
      </c>
      <c r="V18" s="107">
        <v>0</v>
      </c>
      <c r="W18" s="108">
        <f t="shared" si="0"/>
        <v>2.1527777777777757E-2</v>
      </c>
      <c r="X18" s="109">
        <f t="shared" si="1"/>
        <v>62</v>
      </c>
      <c r="Y18" s="109">
        <f t="shared" si="2"/>
        <v>153.19999999999999</v>
      </c>
      <c r="Z18" s="110">
        <f t="shared" si="3"/>
        <v>849.8</v>
      </c>
      <c r="AA18" s="111"/>
      <c r="AB18" s="112"/>
      <c r="AC18" s="93"/>
      <c r="AD18" s="92"/>
      <c r="AE18" s="91"/>
      <c r="AF18" s="91"/>
      <c r="AG18" s="91"/>
      <c r="AH18" s="91"/>
      <c r="AI18" s="91"/>
      <c r="AJ18" s="91"/>
      <c r="AK18" s="91"/>
      <c r="AL18" s="91"/>
      <c r="AM18" s="91"/>
      <c r="AN18" s="91"/>
    </row>
    <row r="19" spans="1:40" s="94" customFormat="1">
      <c r="A19" s="95">
        <v>11</v>
      </c>
      <c r="B19" s="96">
        <v>68</v>
      </c>
      <c r="C19" s="97" t="s">
        <v>99</v>
      </c>
      <c r="D19" s="98" t="s">
        <v>68</v>
      </c>
      <c r="E19" s="99" t="s">
        <v>75</v>
      </c>
      <c r="F19" s="100" t="s">
        <v>111</v>
      </c>
      <c r="G19" s="101">
        <v>2007</v>
      </c>
      <c r="H19" s="101">
        <v>2008</v>
      </c>
      <c r="I19" s="101">
        <v>2008</v>
      </c>
      <c r="J19" s="102">
        <f>VLOOKUP(G19,Letnice!$A$2:$B$7,2,FALSE)+VLOOKUP(H19,Letnice!$A$2:$B$7,2,FALSE)+VLOOKUP(I19,Letnice!$A$2:$B$7,2,FALSE)</f>
        <v>25</v>
      </c>
      <c r="K19" s="123">
        <f>VLOOKUP(J19,Letnice!$A$16:$B$28,2,FALSE)</f>
        <v>1003</v>
      </c>
      <c r="L19" s="103">
        <v>0</v>
      </c>
      <c r="M19" s="103">
        <v>0</v>
      </c>
      <c r="N19" s="104">
        <v>22.1</v>
      </c>
      <c r="O19" s="105">
        <v>0</v>
      </c>
      <c r="P19" s="104">
        <v>13.32</v>
      </c>
      <c r="Q19" s="105">
        <v>5</v>
      </c>
      <c r="R19" s="105">
        <v>5</v>
      </c>
      <c r="S19" s="106">
        <v>0.45694444444444443</v>
      </c>
      <c r="T19" s="106">
        <v>0.49502314814814818</v>
      </c>
      <c r="U19" s="107">
        <v>0</v>
      </c>
      <c r="V19" s="107">
        <v>0</v>
      </c>
      <c r="W19" s="108">
        <f t="shared" si="0"/>
        <v>3.8078703703703753E-2</v>
      </c>
      <c r="X19" s="109">
        <f t="shared" si="1"/>
        <v>109.66666666666667</v>
      </c>
      <c r="Y19" s="109">
        <f t="shared" si="2"/>
        <v>155.08666666666667</v>
      </c>
      <c r="Z19" s="110">
        <f t="shared" si="3"/>
        <v>847.9133333333333</v>
      </c>
      <c r="AA19" s="111"/>
      <c r="AB19" s="112"/>
      <c r="AC19" s="93"/>
      <c r="AD19" s="92"/>
      <c r="AE19" s="91"/>
      <c r="AF19" s="91"/>
      <c r="AG19" s="91"/>
      <c r="AH19" s="91"/>
      <c r="AI19" s="91"/>
      <c r="AJ19" s="91"/>
      <c r="AK19" s="91"/>
      <c r="AL19" s="91"/>
      <c r="AM19" s="91"/>
      <c r="AN19" s="91"/>
    </row>
    <row r="20" spans="1:40" s="94" customFormat="1">
      <c r="A20" s="95">
        <v>12</v>
      </c>
      <c r="B20" s="96">
        <v>38</v>
      </c>
      <c r="C20" s="97" t="s">
        <v>60</v>
      </c>
      <c r="D20" s="98" t="s">
        <v>74</v>
      </c>
      <c r="E20" s="99" t="s">
        <v>75</v>
      </c>
      <c r="F20" s="100" t="s">
        <v>106</v>
      </c>
      <c r="G20" s="101">
        <v>2009</v>
      </c>
      <c r="H20" s="101">
        <v>2008</v>
      </c>
      <c r="I20" s="101">
        <v>2008</v>
      </c>
      <c r="J20" s="102">
        <f>VLOOKUP(G20,Letnice!$A$2:$B$7,2,FALSE)+VLOOKUP(H20,Letnice!$A$2:$B$7,2,FALSE)+VLOOKUP(I20,Letnice!$A$2:$B$7,2,FALSE)</f>
        <v>23</v>
      </c>
      <c r="K20" s="123">
        <f>VLOOKUP(J20,Letnice!$A$16:$B$28,2,FALSE)</f>
        <v>1005</v>
      </c>
      <c r="L20" s="103">
        <v>0</v>
      </c>
      <c r="M20" s="103">
        <v>0</v>
      </c>
      <c r="N20" s="104">
        <v>44.5</v>
      </c>
      <c r="O20" s="105">
        <v>2</v>
      </c>
      <c r="P20" s="104">
        <v>24.05</v>
      </c>
      <c r="Q20" s="105">
        <v>0</v>
      </c>
      <c r="R20" s="105">
        <v>0</v>
      </c>
      <c r="S20" s="106">
        <v>0.42291666666666666</v>
      </c>
      <c r="T20" s="106">
        <v>0.45457175925925924</v>
      </c>
      <c r="U20" s="107">
        <v>0</v>
      </c>
      <c r="V20" s="107">
        <v>0</v>
      </c>
      <c r="W20" s="108">
        <f t="shared" si="0"/>
        <v>3.1655092592592582E-2</v>
      </c>
      <c r="X20" s="109">
        <f t="shared" si="1"/>
        <v>91.166666666666671</v>
      </c>
      <c r="Y20" s="109">
        <f t="shared" si="2"/>
        <v>161.71666666666667</v>
      </c>
      <c r="Z20" s="110">
        <f t="shared" si="3"/>
        <v>843.2833333333333</v>
      </c>
      <c r="AA20" s="111"/>
      <c r="AB20" s="112"/>
      <c r="AC20" s="93"/>
      <c r="AD20" s="92"/>
      <c r="AE20" s="91"/>
      <c r="AF20" s="91"/>
      <c r="AG20" s="91"/>
      <c r="AH20" s="91"/>
      <c r="AI20" s="91"/>
      <c r="AJ20" s="91"/>
      <c r="AK20" s="91"/>
      <c r="AL20" s="91"/>
      <c r="AM20" s="91"/>
      <c r="AN20" s="91"/>
    </row>
    <row r="21" spans="1:40" s="94" customFormat="1">
      <c r="A21" s="95">
        <v>13</v>
      </c>
      <c r="B21" s="96">
        <v>16</v>
      </c>
      <c r="C21" s="97" t="s">
        <v>93</v>
      </c>
      <c r="D21" s="98" t="s">
        <v>72</v>
      </c>
      <c r="E21" s="99" t="s">
        <v>75</v>
      </c>
      <c r="F21" s="100" t="s">
        <v>196</v>
      </c>
      <c r="G21" s="101">
        <v>2009</v>
      </c>
      <c r="H21" s="101">
        <v>2009</v>
      </c>
      <c r="I21" s="101">
        <v>2007</v>
      </c>
      <c r="J21" s="102">
        <f>VLOOKUP(G21,Letnice!$A$2:$B$7,2,FALSE)+VLOOKUP(H21,Letnice!$A$2:$B$7,2,FALSE)+VLOOKUP(I21,Letnice!$A$2:$B$7,2,FALSE)</f>
        <v>23</v>
      </c>
      <c r="K21" s="123">
        <f>VLOOKUP(J21,Letnice!$A$16:$B$28,2,FALSE)</f>
        <v>1005</v>
      </c>
      <c r="L21" s="103">
        <v>0</v>
      </c>
      <c r="M21" s="103">
        <v>2</v>
      </c>
      <c r="N21" s="104">
        <v>19.899999999999999</v>
      </c>
      <c r="O21" s="105">
        <v>0</v>
      </c>
      <c r="P21" s="104">
        <v>21.42</v>
      </c>
      <c r="Q21" s="105">
        <v>0</v>
      </c>
      <c r="R21" s="105">
        <v>5</v>
      </c>
      <c r="S21" s="106">
        <v>0.40069444444444446</v>
      </c>
      <c r="T21" s="106">
        <v>0.44240740740740742</v>
      </c>
      <c r="U21" s="107">
        <v>0</v>
      </c>
      <c r="V21" s="107">
        <v>0</v>
      </c>
      <c r="W21" s="108">
        <f t="shared" si="0"/>
        <v>4.1712962962962952E-2</v>
      </c>
      <c r="X21" s="109">
        <f t="shared" si="1"/>
        <v>120.13333333333334</v>
      </c>
      <c r="Y21" s="109">
        <f t="shared" si="2"/>
        <v>168.45333333333335</v>
      </c>
      <c r="Z21" s="110">
        <f t="shared" si="3"/>
        <v>836.54666666666662</v>
      </c>
      <c r="AA21" s="111"/>
      <c r="AB21" s="112"/>
      <c r="AC21" s="93"/>
      <c r="AD21" s="92"/>
      <c r="AE21" s="91"/>
      <c r="AF21" s="91"/>
      <c r="AG21" s="91"/>
      <c r="AH21" s="91"/>
      <c r="AI21" s="91"/>
      <c r="AJ21" s="91"/>
      <c r="AK21" s="91"/>
      <c r="AL21" s="91"/>
      <c r="AM21" s="91"/>
      <c r="AN21" s="91"/>
    </row>
    <row r="22" spans="1:40" s="94" customFormat="1">
      <c r="A22" s="95">
        <v>14</v>
      </c>
      <c r="B22" s="96">
        <v>43</v>
      </c>
      <c r="C22" s="97" t="s">
        <v>97</v>
      </c>
      <c r="D22" s="98" t="s">
        <v>62</v>
      </c>
      <c r="E22" s="99" t="s">
        <v>75</v>
      </c>
      <c r="F22" s="100" t="s">
        <v>107</v>
      </c>
      <c r="G22" s="101">
        <v>2005</v>
      </c>
      <c r="H22" s="101">
        <v>2006</v>
      </c>
      <c r="I22" s="101">
        <v>2007</v>
      </c>
      <c r="J22" s="102">
        <f>VLOOKUP(G22,Letnice!$A$2:$B$7,2,FALSE)+VLOOKUP(H22,Letnice!$A$2:$B$7,2,FALSE)+VLOOKUP(I22,Letnice!$A$2:$B$7,2,FALSE)</f>
        <v>30</v>
      </c>
      <c r="K22" s="123">
        <f>VLOOKUP(J22,Letnice!$A$16:$B$28,2,FALSE)</f>
        <v>1001</v>
      </c>
      <c r="L22" s="103">
        <v>0</v>
      </c>
      <c r="M22" s="103">
        <v>0</v>
      </c>
      <c r="N22" s="104">
        <v>20.8</v>
      </c>
      <c r="O22" s="105">
        <v>0</v>
      </c>
      <c r="P22" s="104">
        <v>15.15</v>
      </c>
      <c r="Q22" s="105">
        <v>5</v>
      </c>
      <c r="R22" s="105">
        <v>0</v>
      </c>
      <c r="S22" s="106">
        <v>0.4291666666666667</v>
      </c>
      <c r="T22" s="106">
        <v>0.47395833333333331</v>
      </c>
      <c r="U22" s="107">
        <v>0</v>
      </c>
      <c r="V22" s="107">
        <v>0</v>
      </c>
      <c r="W22" s="108">
        <f t="shared" si="0"/>
        <v>4.4791666666666619E-2</v>
      </c>
      <c r="X22" s="109">
        <f t="shared" si="1"/>
        <v>129</v>
      </c>
      <c r="Y22" s="109">
        <f t="shared" si="2"/>
        <v>169.95</v>
      </c>
      <c r="Z22" s="110">
        <f t="shared" si="3"/>
        <v>831.05</v>
      </c>
      <c r="AA22" s="111"/>
      <c r="AB22" s="112"/>
      <c r="AC22" s="93"/>
      <c r="AD22" s="92"/>
      <c r="AE22" s="91"/>
      <c r="AF22" s="91"/>
      <c r="AG22" s="91"/>
      <c r="AH22" s="91"/>
      <c r="AI22" s="91"/>
      <c r="AJ22" s="91"/>
      <c r="AK22" s="91"/>
      <c r="AL22" s="91"/>
      <c r="AM22" s="91"/>
      <c r="AN22" s="91"/>
    </row>
    <row r="23" spans="1:40" s="94" customFormat="1">
      <c r="A23" s="95">
        <v>15</v>
      </c>
      <c r="B23" s="96">
        <v>29</v>
      </c>
      <c r="C23" s="97" t="s">
        <v>95</v>
      </c>
      <c r="D23" s="98" t="s">
        <v>73</v>
      </c>
      <c r="E23" s="99" t="s">
        <v>75</v>
      </c>
      <c r="F23" s="100" t="s">
        <v>104</v>
      </c>
      <c r="G23" s="101">
        <v>2005</v>
      </c>
      <c r="H23" s="101">
        <v>2005</v>
      </c>
      <c r="I23" s="101">
        <v>2005</v>
      </c>
      <c r="J23" s="102">
        <f>VLOOKUP(G23,Letnice!$A$2:$B$7,2,FALSE)+VLOOKUP(H23,Letnice!$A$2:$B$7,2,FALSE)+VLOOKUP(I23,Letnice!$A$2:$B$7,2,FALSE)</f>
        <v>33</v>
      </c>
      <c r="K23" s="123">
        <f>VLOOKUP(J23,Letnice!$A$16:$B$28,2,FALSE)</f>
        <v>1000</v>
      </c>
      <c r="L23" s="103">
        <v>0</v>
      </c>
      <c r="M23" s="103">
        <v>0</v>
      </c>
      <c r="N23" s="104">
        <v>60</v>
      </c>
      <c r="O23" s="105">
        <v>10</v>
      </c>
      <c r="P23" s="104">
        <v>21.25</v>
      </c>
      <c r="Q23" s="105">
        <v>10</v>
      </c>
      <c r="R23" s="105">
        <v>0</v>
      </c>
      <c r="S23" s="106">
        <v>0.41666666666666669</v>
      </c>
      <c r="T23" s="106">
        <v>0.44241898148148145</v>
      </c>
      <c r="U23" s="107">
        <v>0</v>
      </c>
      <c r="V23" s="107">
        <v>0</v>
      </c>
      <c r="W23" s="108">
        <f t="shared" si="0"/>
        <v>2.575231481481477E-2</v>
      </c>
      <c r="X23" s="109">
        <f t="shared" si="1"/>
        <v>74.166666666666671</v>
      </c>
      <c r="Y23" s="109">
        <f t="shared" si="2"/>
        <v>175.41666666666669</v>
      </c>
      <c r="Z23" s="110">
        <f t="shared" si="3"/>
        <v>824.58333333333326</v>
      </c>
      <c r="AA23" s="111"/>
      <c r="AB23" s="112"/>
      <c r="AC23" s="93"/>
      <c r="AD23" s="92"/>
      <c r="AE23" s="91"/>
      <c r="AF23" s="91"/>
      <c r="AG23" s="91"/>
      <c r="AH23" s="91"/>
      <c r="AI23" s="91"/>
      <c r="AJ23" s="91"/>
      <c r="AK23" s="91"/>
      <c r="AL23" s="91"/>
      <c r="AM23" s="91"/>
      <c r="AN23" s="91"/>
    </row>
    <row r="24" spans="1:40">
      <c r="A24" s="9"/>
      <c r="B24" s="9"/>
      <c r="C24" s="9"/>
      <c r="D24" s="9"/>
      <c r="E24" s="9"/>
      <c r="F24" s="9"/>
      <c r="G24" s="55"/>
      <c r="H24" s="55"/>
      <c r="I24" s="55"/>
      <c r="J24" s="55"/>
      <c r="K24" s="9"/>
      <c r="L24" s="37"/>
      <c r="M24" s="37"/>
      <c r="N24" s="9"/>
      <c r="O24" s="9"/>
      <c r="P24" s="9"/>
      <c r="Q24" s="9"/>
      <c r="R24" s="9"/>
      <c r="S24" s="33"/>
      <c r="T24" s="33"/>
      <c r="U24" s="33"/>
      <c r="V24" s="33"/>
      <c r="W24" s="9"/>
      <c r="X24" s="9"/>
      <c r="Y24" s="9"/>
      <c r="Z24" s="9"/>
      <c r="AA24" s="58"/>
      <c r="AB24" s="29"/>
      <c r="AC24" s="61"/>
      <c r="AD24" s="37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0" s="88" customFormat="1">
      <c r="A25" s="68" t="str">
        <f>Osnovni_podatki!A10</f>
        <v>Predsednica tekmovalnega odbora:</v>
      </c>
      <c r="B25" s="68"/>
      <c r="C25" s="68"/>
      <c r="D25" s="68"/>
      <c r="E25" s="68"/>
      <c r="F25" s="68"/>
      <c r="G25" s="78"/>
      <c r="H25" s="78"/>
      <c r="I25" s="78"/>
      <c r="J25" s="78"/>
      <c r="K25" s="68"/>
      <c r="L25" s="69" t="str">
        <f>Osnovni_podatki!A11</f>
        <v>Predsednik B komisije:</v>
      </c>
      <c r="M25" s="69"/>
      <c r="N25" s="68"/>
      <c r="O25" s="68"/>
      <c r="P25" s="68"/>
      <c r="Q25" s="68"/>
      <c r="R25" s="68"/>
      <c r="S25" s="72"/>
      <c r="T25" s="72"/>
      <c r="U25" s="72"/>
      <c r="V25" s="72"/>
      <c r="W25" s="68"/>
      <c r="X25" s="68"/>
      <c r="Y25" s="68"/>
      <c r="Z25" s="75" t="str">
        <f>Osnovni_podatki!A12</f>
        <v>Vodja tekmovanja:</v>
      </c>
      <c r="AA25" s="83"/>
      <c r="AB25" s="84"/>
      <c r="AC25" s="85"/>
      <c r="AD25" s="86"/>
      <c r="AE25" s="87"/>
      <c r="AF25" s="87"/>
      <c r="AG25" s="87"/>
      <c r="AH25" s="87"/>
      <c r="AI25" s="87"/>
      <c r="AJ25" s="87"/>
      <c r="AK25" s="87"/>
      <c r="AL25" s="87"/>
      <c r="AM25" s="87"/>
      <c r="AN25" s="87"/>
    </row>
    <row r="26" spans="1:40" s="88" customFormat="1">
      <c r="A26" s="68" t="str">
        <f>Osnovni_podatki!B10</f>
        <v>Nina KOTAR, GČ</v>
      </c>
      <c r="B26" s="68"/>
      <c r="C26" s="68"/>
      <c r="D26" s="68"/>
      <c r="E26" s="68"/>
      <c r="F26" s="68"/>
      <c r="G26" s="78"/>
      <c r="H26" s="78"/>
      <c r="I26" s="78"/>
      <c r="J26" s="78"/>
      <c r="K26" s="68"/>
      <c r="L26" s="69" t="str">
        <f>Osnovni_podatki!B11</f>
        <v>Gašper MAV, VGČ ORG I.</v>
      </c>
      <c r="M26" s="69"/>
      <c r="N26" s="68"/>
      <c r="O26" s="68"/>
      <c r="P26" s="68"/>
      <c r="Q26" s="68"/>
      <c r="R26" s="68"/>
      <c r="S26" s="72"/>
      <c r="T26" s="72"/>
      <c r="U26" s="72"/>
      <c r="V26" s="72"/>
      <c r="W26" s="68"/>
      <c r="X26" s="68"/>
      <c r="Y26" s="68"/>
      <c r="Z26" s="75" t="str">
        <f>Osnovni_podatki!B12</f>
        <v>Boštjan NAROBE, GČ I.</v>
      </c>
      <c r="AA26" s="83"/>
      <c r="AB26" s="84"/>
      <c r="AC26" s="85"/>
      <c r="AD26" s="86"/>
      <c r="AE26" s="87"/>
      <c r="AF26" s="87"/>
      <c r="AG26" s="87"/>
      <c r="AH26" s="87"/>
      <c r="AI26" s="87"/>
      <c r="AJ26" s="87"/>
      <c r="AK26" s="87"/>
      <c r="AL26" s="87"/>
      <c r="AM26" s="87"/>
      <c r="AN26" s="87"/>
    </row>
  </sheetData>
  <sheetProtection selectLockedCells="1"/>
  <sortState ref="B9:Z23">
    <sortCondition descending="1" ref="Z9:Z23"/>
  </sortState>
  <mergeCells count="26">
    <mergeCell ref="S6:S8"/>
    <mergeCell ref="T6:T8"/>
    <mergeCell ref="U6:U8"/>
    <mergeCell ref="A4:Z4"/>
    <mergeCell ref="A6:A8"/>
    <mergeCell ref="B6:B8"/>
    <mergeCell ref="C6:C8"/>
    <mergeCell ref="D6:D8"/>
    <mergeCell ref="E6:E8"/>
    <mergeCell ref="F6:F8"/>
    <mergeCell ref="G6:I6"/>
    <mergeCell ref="J6:J8"/>
    <mergeCell ref="K6:K8"/>
    <mergeCell ref="G7:G8"/>
    <mergeCell ref="H7:H8"/>
    <mergeCell ref="I7:I8"/>
    <mergeCell ref="N7:O7"/>
    <mergeCell ref="P7:Q7"/>
    <mergeCell ref="L6:L8"/>
    <mergeCell ref="N6:O6"/>
    <mergeCell ref="P6:Q6"/>
    <mergeCell ref="V6:V8"/>
    <mergeCell ref="W6:W8"/>
    <mergeCell ref="X6:X8"/>
    <mergeCell ref="Y6:Y8"/>
    <mergeCell ref="Z6:Z8"/>
  </mergeCells>
  <conditionalFormatting sqref="AA9:AA23">
    <cfRule type="cellIs" dxfId="0" priority="1" operator="greaterThan">
      <formula>0</formula>
    </cfRule>
  </conditionalFormatting>
  <printOptions horizontalCentered="1"/>
  <pageMargins left="0.19685039370078741" right="0.19685039370078741" top="0.39370078740157483" bottom="0.39370078740157483" header="0" footer="0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33CC"/>
    <pageSetUpPr fitToPage="1"/>
  </sheetPr>
  <dimension ref="A1:AD32"/>
  <sheetViews>
    <sheetView showGridLines="0" zoomScale="85" zoomScaleNormal="85" workbookViewId="0">
      <selection activeCell="A9" sqref="A9:A26"/>
    </sheetView>
  </sheetViews>
  <sheetFormatPr defaultRowHeight="12.75"/>
  <cols>
    <col min="1" max="2" width="5.7109375" customWidth="1"/>
    <col min="3" max="3" width="22.7109375" customWidth="1"/>
    <col min="4" max="4" width="12.7109375" customWidth="1"/>
    <col min="5" max="5" width="15.28515625" customWidth="1"/>
    <col min="6" max="6" width="25.7109375" customWidth="1"/>
    <col min="7" max="10" width="5.7109375" style="56" customWidth="1"/>
    <col min="11" max="11" width="7.7109375" customWidth="1"/>
    <col min="12" max="12" width="3.5703125" style="38" customWidth="1"/>
    <col min="13" max="13" width="7.7109375" style="38" customWidth="1"/>
    <col min="14" max="17" width="7.7109375" customWidth="1"/>
    <col min="18" max="18" width="7.7109375" style="2" customWidth="1"/>
    <col min="19" max="22" width="7.7109375" customWidth="1"/>
    <col min="23" max="24" width="10.42578125" style="6" customWidth="1"/>
    <col min="25" max="25" width="5" style="6" customWidth="1"/>
    <col min="26" max="26" width="5" style="34" customWidth="1"/>
    <col min="27" max="27" width="8.7109375" style="6" customWidth="1"/>
    <col min="28" max="28" width="8.7109375" style="5" customWidth="1"/>
    <col min="29" max="29" width="8.7109375" customWidth="1"/>
    <col min="30" max="30" width="9.7109375" customWidth="1"/>
  </cols>
  <sheetData>
    <row r="1" spans="1:30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54"/>
      <c r="H1" s="54"/>
      <c r="I1" s="54"/>
      <c r="J1" s="54"/>
      <c r="L1" s="35"/>
      <c r="M1" s="35"/>
      <c r="O1" s="17" t="str">
        <f>Osnovni_podatki!B5</f>
        <v>12. tekmovanje v gasilski orientaciji Regije Ljubljana III 2016</v>
      </c>
      <c r="Q1" s="17"/>
      <c r="R1" s="17"/>
      <c r="S1" s="17"/>
      <c r="T1" s="17"/>
      <c r="U1" s="17"/>
      <c r="V1" s="17"/>
      <c r="X1" s="18"/>
      <c r="Y1" s="18"/>
      <c r="Z1" s="31"/>
      <c r="AA1" s="18"/>
      <c r="AC1" s="18"/>
      <c r="AD1" s="19" t="str">
        <f>Osnovni_podatki!B8&amp;", "&amp;TEXT(Osnovni_podatki!B9, "dd. mmmm yyyy")</f>
        <v>Radomlje (GZ Domžale), 28. maj 2016</v>
      </c>
    </row>
    <row r="2" spans="1:30" s="1" customFormat="1" ht="18">
      <c r="A2" s="20"/>
      <c r="B2" s="20"/>
      <c r="C2" s="9"/>
      <c r="D2" s="21"/>
      <c r="E2" s="21"/>
      <c r="F2" s="21"/>
      <c r="G2" s="28"/>
      <c r="H2" s="28"/>
      <c r="I2" s="28"/>
      <c r="J2" s="28"/>
      <c r="K2" s="28"/>
      <c r="L2" s="36"/>
      <c r="M2" s="36"/>
      <c r="N2" s="22"/>
      <c r="O2" s="23"/>
      <c r="P2" s="23"/>
      <c r="Q2" s="24"/>
      <c r="R2" s="22"/>
      <c r="S2" s="26"/>
      <c r="T2" s="25"/>
      <c r="U2" s="26"/>
      <c r="V2" s="22"/>
      <c r="W2" s="22"/>
      <c r="X2" s="24"/>
      <c r="Y2" s="24"/>
      <c r="Z2" s="32"/>
      <c r="AA2" s="27"/>
      <c r="AB2" s="27"/>
      <c r="AC2" s="20"/>
      <c r="AD2" s="20"/>
    </row>
    <row r="3" spans="1:30" ht="18.75" customHeight="1">
      <c r="A3" s="9"/>
      <c r="B3" s="9"/>
      <c r="C3" s="9"/>
      <c r="D3" s="9"/>
      <c r="E3" s="9"/>
      <c r="F3" s="9"/>
      <c r="G3" s="28"/>
      <c r="H3" s="28"/>
      <c r="I3" s="28"/>
      <c r="J3" s="28"/>
      <c r="K3" s="28"/>
      <c r="L3" s="37"/>
      <c r="M3" s="37"/>
      <c r="N3" s="28"/>
      <c r="O3" s="28"/>
      <c r="P3" s="28"/>
      <c r="Q3" s="7"/>
      <c r="R3" s="9"/>
      <c r="S3" s="9"/>
      <c r="T3" s="28"/>
      <c r="U3" s="9"/>
      <c r="V3" s="9"/>
      <c r="W3" s="28"/>
      <c r="X3" s="8"/>
      <c r="Y3" s="8"/>
      <c r="Z3" s="33"/>
      <c r="AA3" s="20"/>
      <c r="AB3" s="9"/>
      <c r="AC3" s="9"/>
      <c r="AD3" s="9"/>
    </row>
    <row r="4" spans="1:30" ht="18" customHeight="1">
      <c r="A4" s="172" t="s">
        <v>191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4"/>
    </row>
    <row r="5" spans="1:30" ht="18" customHeight="1">
      <c r="A5" s="9"/>
      <c r="B5" s="9"/>
      <c r="C5" s="30"/>
      <c r="D5" s="9"/>
      <c r="E5" s="9"/>
      <c r="F5" s="9"/>
      <c r="G5" s="28"/>
      <c r="H5" s="28"/>
      <c r="I5" s="28"/>
      <c r="J5" s="28"/>
      <c r="K5" s="28"/>
      <c r="L5" s="37"/>
      <c r="M5" s="37"/>
      <c r="N5" s="3"/>
      <c r="O5" s="3"/>
      <c r="P5" s="9"/>
      <c r="Q5" s="9"/>
      <c r="R5" s="9"/>
      <c r="S5" s="9"/>
      <c r="T5" s="9"/>
      <c r="U5" s="9"/>
      <c r="V5" s="9"/>
      <c r="W5" s="9"/>
      <c r="X5" s="20"/>
      <c r="Y5" s="20"/>
      <c r="Z5" s="33"/>
      <c r="AA5" s="20"/>
      <c r="AB5" s="20"/>
      <c r="AC5" s="20"/>
      <c r="AD5" s="9"/>
    </row>
    <row r="6" spans="1:30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64" t="s">
        <v>27</v>
      </c>
      <c r="H6" s="165"/>
      <c r="I6" s="166"/>
      <c r="J6" s="152" t="s">
        <v>28</v>
      </c>
      <c r="K6" s="156" t="s">
        <v>17</v>
      </c>
      <c r="L6" s="156" t="s">
        <v>21</v>
      </c>
      <c r="M6" s="66" t="s">
        <v>40</v>
      </c>
      <c r="N6" s="162" t="s">
        <v>41</v>
      </c>
      <c r="O6" s="163"/>
      <c r="P6" s="178" t="s">
        <v>42</v>
      </c>
      <c r="Q6" s="179"/>
      <c r="R6" s="178" t="s">
        <v>43</v>
      </c>
      <c r="S6" s="179"/>
      <c r="T6" s="178" t="s">
        <v>44</v>
      </c>
      <c r="U6" s="179"/>
      <c r="V6" s="67" t="s">
        <v>45</v>
      </c>
      <c r="W6" s="175" t="s">
        <v>4</v>
      </c>
      <c r="X6" s="159" t="s">
        <v>19</v>
      </c>
      <c r="Y6" s="156" t="s">
        <v>38</v>
      </c>
      <c r="Z6" s="146" t="s">
        <v>35</v>
      </c>
      <c r="AA6" s="159" t="s">
        <v>6</v>
      </c>
      <c r="AB6" s="159" t="s">
        <v>5</v>
      </c>
      <c r="AC6" s="159" t="s">
        <v>8</v>
      </c>
      <c r="AD6" s="152" t="s">
        <v>0</v>
      </c>
    </row>
    <row r="7" spans="1:30" ht="63" customHeight="1">
      <c r="A7" s="152"/>
      <c r="B7" s="152"/>
      <c r="C7" s="152"/>
      <c r="D7" s="152"/>
      <c r="E7" s="157"/>
      <c r="F7" s="152"/>
      <c r="G7" s="160" t="s">
        <v>29</v>
      </c>
      <c r="H7" s="160" t="s">
        <v>30</v>
      </c>
      <c r="I7" s="160" t="s">
        <v>31</v>
      </c>
      <c r="J7" s="152"/>
      <c r="K7" s="157"/>
      <c r="L7" s="157"/>
      <c r="M7" s="90" t="s">
        <v>18</v>
      </c>
      <c r="N7" s="152" t="s">
        <v>50</v>
      </c>
      <c r="O7" s="152"/>
      <c r="P7" s="152" t="s">
        <v>34</v>
      </c>
      <c r="Q7" s="152"/>
      <c r="R7" s="152" t="s">
        <v>2</v>
      </c>
      <c r="S7" s="152"/>
      <c r="T7" s="152" t="s">
        <v>49</v>
      </c>
      <c r="U7" s="152"/>
      <c r="V7" s="114" t="s">
        <v>37</v>
      </c>
      <c r="W7" s="176"/>
      <c r="X7" s="159"/>
      <c r="Y7" s="157"/>
      <c r="Z7" s="147"/>
      <c r="AA7" s="159"/>
      <c r="AB7" s="159"/>
      <c r="AC7" s="159"/>
      <c r="AD7" s="152"/>
    </row>
    <row r="8" spans="1:30" ht="15" customHeight="1">
      <c r="A8" s="152"/>
      <c r="B8" s="152"/>
      <c r="C8" s="152"/>
      <c r="D8" s="152"/>
      <c r="E8" s="158"/>
      <c r="F8" s="152"/>
      <c r="G8" s="161"/>
      <c r="H8" s="161"/>
      <c r="I8" s="161"/>
      <c r="J8" s="152"/>
      <c r="K8" s="158"/>
      <c r="L8" s="158"/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47</v>
      </c>
      <c r="S8" s="113" t="s">
        <v>48</v>
      </c>
      <c r="T8" s="113" t="s">
        <v>47</v>
      </c>
      <c r="U8" s="113" t="s">
        <v>48</v>
      </c>
      <c r="V8" s="113" t="s">
        <v>48</v>
      </c>
      <c r="W8" s="177"/>
      <c r="X8" s="159"/>
      <c r="Y8" s="158"/>
      <c r="Z8" s="148"/>
      <c r="AA8" s="159"/>
      <c r="AB8" s="159"/>
      <c r="AC8" s="159"/>
      <c r="AD8" s="152"/>
    </row>
    <row r="9" spans="1:30" s="94" customFormat="1">
      <c r="A9" s="95">
        <v>1</v>
      </c>
      <c r="B9" s="96">
        <v>69</v>
      </c>
      <c r="C9" s="115" t="s">
        <v>119</v>
      </c>
      <c r="D9" s="98" t="s">
        <v>68</v>
      </c>
      <c r="E9" s="99" t="s">
        <v>75</v>
      </c>
      <c r="F9" s="100" t="s">
        <v>136</v>
      </c>
      <c r="G9" s="101">
        <v>2004</v>
      </c>
      <c r="H9" s="101">
        <v>2003</v>
      </c>
      <c r="I9" s="101">
        <v>2002</v>
      </c>
      <c r="J9" s="102">
        <f>VLOOKUP(G9,Letnice!$D$2:$E$12,2,0)+VLOOKUP(H9,Letnice!$D$2:$E$12,2,0)+VLOOKUP(I9,Letnice!$D$2:$E$12,2,0)</f>
        <v>39</v>
      </c>
      <c r="K9" s="123">
        <f>VLOOKUP(J9,Letnice!$D$16:$E$28,2,0)</f>
        <v>1003</v>
      </c>
      <c r="L9" s="103">
        <v>0</v>
      </c>
      <c r="M9" s="103">
        <v>0</v>
      </c>
      <c r="N9" s="104">
        <v>13.1</v>
      </c>
      <c r="O9" s="105">
        <v>0</v>
      </c>
      <c r="P9" s="104">
        <v>13</v>
      </c>
      <c r="Q9" s="105">
        <v>0</v>
      </c>
      <c r="R9" s="104">
        <v>13.13</v>
      </c>
      <c r="S9" s="105">
        <v>0</v>
      </c>
      <c r="T9" s="104">
        <v>32.5</v>
      </c>
      <c r="U9" s="105">
        <v>0</v>
      </c>
      <c r="V9" s="105">
        <v>0</v>
      </c>
      <c r="W9" s="106">
        <v>0.46319444444444446</v>
      </c>
      <c r="X9" s="106">
        <v>0.4780787037037037</v>
      </c>
      <c r="Y9" s="107">
        <v>0</v>
      </c>
      <c r="Z9" s="107">
        <v>0</v>
      </c>
      <c r="AA9" s="116">
        <f t="shared" ref="AA9:AA26" si="0">X9-W9</f>
        <v>1.4884259259259236E-2</v>
      </c>
      <c r="AB9" s="117">
        <f t="shared" ref="AB9:AB26" si="1">((((HOUR(AA9))*3600)+((MINUTE(AA9))*60)+(SECOND(AA9)))*2)/60</f>
        <v>42.866666666666667</v>
      </c>
      <c r="AC9" s="117">
        <f t="shared" ref="AC9:AC26" si="2">L9+M9+N9+O9+P9+Q9+R9+S9+T9+U9+V9+Y9+Z9+AB9</f>
        <v>114.59666666666666</v>
      </c>
      <c r="AD9" s="110">
        <f t="shared" ref="AD9:AD26" si="3">K9-AC9</f>
        <v>888.40333333333331</v>
      </c>
    </row>
    <row r="10" spans="1:30" s="94" customFormat="1">
      <c r="A10" s="95">
        <v>2</v>
      </c>
      <c r="B10" s="96">
        <v>64</v>
      </c>
      <c r="C10" s="115" t="s">
        <v>63</v>
      </c>
      <c r="D10" s="98" t="s">
        <v>65</v>
      </c>
      <c r="E10" s="99" t="s">
        <v>75</v>
      </c>
      <c r="F10" s="100" t="s">
        <v>135</v>
      </c>
      <c r="G10" s="101">
        <v>2002</v>
      </c>
      <c r="H10" s="101">
        <v>2003</v>
      </c>
      <c r="I10" s="101">
        <v>2002</v>
      </c>
      <c r="J10" s="102">
        <f>VLOOKUP(G10,Letnice!$D$2:$E$12,2,0)+VLOOKUP(H10,Letnice!$D$2:$E$12,2,0)+VLOOKUP(I10,Letnice!$D$2:$E$12,2,0)</f>
        <v>41</v>
      </c>
      <c r="K10" s="123">
        <f>VLOOKUP(J10,Letnice!$D$16:$E$28,2,0)</f>
        <v>1003</v>
      </c>
      <c r="L10" s="103">
        <v>0</v>
      </c>
      <c r="M10" s="103">
        <v>0</v>
      </c>
      <c r="N10" s="104">
        <v>13.4</v>
      </c>
      <c r="O10" s="105">
        <v>5</v>
      </c>
      <c r="P10" s="104">
        <v>13</v>
      </c>
      <c r="Q10" s="105">
        <v>2</v>
      </c>
      <c r="R10" s="104">
        <v>14.4</v>
      </c>
      <c r="S10" s="105">
        <v>0</v>
      </c>
      <c r="T10" s="104">
        <v>23.27</v>
      </c>
      <c r="U10" s="105">
        <v>0</v>
      </c>
      <c r="V10" s="105">
        <v>0</v>
      </c>
      <c r="W10" s="106">
        <v>0.45833333333333331</v>
      </c>
      <c r="X10" s="106">
        <v>0.47756944444444444</v>
      </c>
      <c r="Y10" s="107">
        <v>0</v>
      </c>
      <c r="Z10" s="107">
        <v>0</v>
      </c>
      <c r="AA10" s="116">
        <f t="shared" si="0"/>
        <v>1.923611111111112E-2</v>
      </c>
      <c r="AB10" s="117">
        <f t="shared" si="1"/>
        <v>55.4</v>
      </c>
      <c r="AC10" s="117">
        <f t="shared" si="2"/>
        <v>126.47</v>
      </c>
      <c r="AD10" s="110">
        <f t="shared" si="3"/>
        <v>876.53</v>
      </c>
    </row>
    <row r="11" spans="1:30" s="94" customFormat="1">
      <c r="A11" s="95">
        <v>3</v>
      </c>
      <c r="B11" s="96">
        <v>61</v>
      </c>
      <c r="C11" s="115" t="s">
        <v>66</v>
      </c>
      <c r="D11" s="98" t="s">
        <v>65</v>
      </c>
      <c r="E11" s="99" t="s">
        <v>75</v>
      </c>
      <c r="F11" s="100" t="s">
        <v>134</v>
      </c>
      <c r="G11" s="101">
        <v>2000</v>
      </c>
      <c r="H11" s="101">
        <v>2001</v>
      </c>
      <c r="I11" s="101">
        <v>2001</v>
      </c>
      <c r="J11" s="102">
        <f>VLOOKUP(G11,Letnice!$D$2:$E$12,2,0)+VLOOKUP(H11,Letnice!$D$2:$E$12,2,0)+VLOOKUP(I11,Letnice!$D$2:$E$12,2,0)</f>
        <v>46</v>
      </c>
      <c r="K11" s="123">
        <f>VLOOKUP(J11,Letnice!$D$16:$E$28,2,0)</f>
        <v>1001</v>
      </c>
      <c r="L11" s="103">
        <v>0</v>
      </c>
      <c r="M11" s="103">
        <v>0</v>
      </c>
      <c r="N11" s="104">
        <v>13.75</v>
      </c>
      <c r="O11" s="105">
        <v>0</v>
      </c>
      <c r="P11" s="104">
        <v>14.3</v>
      </c>
      <c r="Q11" s="105">
        <v>4</v>
      </c>
      <c r="R11" s="104">
        <v>11.56</v>
      </c>
      <c r="S11" s="105">
        <v>0</v>
      </c>
      <c r="T11" s="104">
        <v>24.9</v>
      </c>
      <c r="U11" s="105">
        <v>0</v>
      </c>
      <c r="V11" s="105">
        <v>0</v>
      </c>
      <c r="W11" s="106">
        <v>0.45277777777777778</v>
      </c>
      <c r="X11" s="106">
        <v>0.47537037037037039</v>
      </c>
      <c r="Y11" s="107">
        <v>0</v>
      </c>
      <c r="Z11" s="107">
        <v>0</v>
      </c>
      <c r="AA11" s="116">
        <f t="shared" si="0"/>
        <v>2.2592592592592609E-2</v>
      </c>
      <c r="AB11" s="117">
        <f t="shared" si="1"/>
        <v>65.066666666666663</v>
      </c>
      <c r="AC11" s="117">
        <f t="shared" si="2"/>
        <v>133.57666666666665</v>
      </c>
      <c r="AD11" s="110">
        <f t="shared" si="3"/>
        <v>867.4233333333334</v>
      </c>
    </row>
    <row r="12" spans="1:30" s="94" customFormat="1">
      <c r="A12" s="95">
        <v>4</v>
      </c>
      <c r="B12" s="96">
        <v>26</v>
      </c>
      <c r="C12" s="115" t="s">
        <v>96</v>
      </c>
      <c r="D12" s="98" t="s">
        <v>73</v>
      </c>
      <c r="E12" s="99" t="s">
        <v>75</v>
      </c>
      <c r="F12" s="100" t="s">
        <v>127</v>
      </c>
      <c r="G12" s="101">
        <v>2000</v>
      </c>
      <c r="H12" s="101">
        <v>2001</v>
      </c>
      <c r="I12" s="101">
        <v>2000</v>
      </c>
      <c r="J12" s="102">
        <f>VLOOKUP(G12,Letnice!$D$2:$E$12,2,0)+VLOOKUP(H12,Letnice!$D$2:$E$12,2,0)+VLOOKUP(I12,Letnice!$D$2:$E$12,2,0)</f>
        <v>47</v>
      </c>
      <c r="K12" s="123">
        <f>VLOOKUP(J12,Letnice!$D$16:$E$28,2,0)</f>
        <v>1001</v>
      </c>
      <c r="L12" s="103">
        <v>0</v>
      </c>
      <c r="M12" s="103">
        <v>0</v>
      </c>
      <c r="N12" s="104">
        <v>12.3</v>
      </c>
      <c r="O12" s="105">
        <v>5</v>
      </c>
      <c r="P12" s="104">
        <v>15.5</v>
      </c>
      <c r="Q12" s="105">
        <v>0</v>
      </c>
      <c r="R12" s="104">
        <v>11.73</v>
      </c>
      <c r="S12" s="105">
        <v>0</v>
      </c>
      <c r="T12" s="104">
        <v>33.69</v>
      </c>
      <c r="U12" s="105">
        <v>0</v>
      </c>
      <c r="V12" s="105">
        <v>0</v>
      </c>
      <c r="W12" s="106">
        <v>0.4201388888888889</v>
      </c>
      <c r="X12" s="106">
        <v>0.44120370370370371</v>
      </c>
      <c r="Y12" s="107">
        <v>0</v>
      </c>
      <c r="Z12" s="107">
        <v>0</v>
      </c>
      <c r="AA12" s="116">
        <f t="shared" si="0"/>
        <v>2.1064814814814814E-2</v>
      </c>
      <c r="AB12" s="117">
        <f t="shared" si="1"/>
        <v>60.666666666666664</v>
      </c>
      <c r="AC12" s="117">
        <f t="shared" si="2"/>
        <v>138.88666666666666</v>
      </c>
      <c r="AD12" s="110">
        <f t="shared" si="3"/>
        <v>862.11333333333334</v>
      </c>
    </row>
    <row r="13" spans="1:30" s="94" customFormat="1">
      <c r="A13" s="95">
        <v>5</v>
      </c>
      <c r="B13" s="96">
        <v>74</v>
      </c>
      <c r="C13" s="115" t="s">
        <v>120</v>
      </c>
      <c r="D13" s="98" t="s">
        <v>68</v>
      </c>
      <c r="E13" s="99" t="s">
        <v>75</v>
      </c>
      <c r="F13" s="100" t="s">
        <v>137</v>
      </c>
      <c r="G13" s="101">
        <v>2000</v>
      </c>
      <c r="H13" s="101">
        <v>2000</v>
      </c>
      <c r="I13" s="101">
        <v>2000</v>
      </c>
      <c r="J13" s="102">
        <f>VLOOKUP(G13,Letnice!$D$2:$E$12,2,0)+VLOOKUP(H13,Letnice!$D$2:$E$12,2,0)+VLOOKUP(I13,Letnice!$D$2:$E$12,2,0)</f>
        <v>48</v>
      </c>
      <c r="K13" s="123">
        <f>VLOOKUP(J13,Letnice!$D$16:$E$28,2,0)</f>
        <v>1000</v>
      </c>
      <c r="L13" s="103">
        <v>0</v>
      </c>
      <c r="M13" s="103">
        <v>0</v>
      </c>
      <c r="N13" s="104">
        <v>12.05</v>
      </c>
      <c r="O13" s="105">
        <v>0</v>
      </c>
      <c r="P13" s="104">
        <v>12.3</v>
      </c>
      <c r="Q13" s="105">
        <v>0</v>
      </c>
      <c r="R13" s="104">
        <v>15.29</v>
      </c>
      <c r="S13" s="105">
        <v>0</v>
      </c>
      <c r="T13" s="104">
        <v>30.1</v>
      </c>
      <c r="U13" s="105">
        <v>5</v>
      </c>
      <c r="V13" s="105">
        <v>10</v>
      </c>
      <c r="W13" s="106">
        <v>0.47291666666666665</v>
      </c>
      <c r="X13" s="106">
        <v>0.49200231481481477</v>
      </c>
      <c r="Y13" s="107">
        <v>0</v>
      </c>
      <c r="Z13" s="107">
        <v>0</v>
      </c>
      <c r="AA13" s="116">
        <f t="shared" si="0"/>
        <v>1.9085648148148115E-2</v>
      </c>
      <c r="AB13" s="117">
        <f t="shared" si="1"/>
        <v>54.966666666666669</v>
      </c>
      <c r="AC13" s="117">
        <f t="shared" si="2"/>
        <v>139.70666666666668</v>
      </c>
      <c r="AD13" s="110">
        <f t="shared" si="3"/>
        <v>860.29333333333329</v>
      </c>
    </row>
    <row r="14" spans="1:30" s="94" customFormat="1">
      <c r="A14" s="95">
        <v>6</v>
      </c>
      <c r="B14" s="96">
        <v>58</v>
      </c>
      <c r="C14" s="115" t="s">
        <v>118</v>
      </c>
      <c r="D14" s="98" t="s">
        <v>65</v>
      </c>
      <c r="E14" s="99" t="s">
        <v>75</v>
      </c>
      <c r="F14" s="100" t="s">
        <v>133</v>
      </c>
      <c r="G14" s="101">
        <v>2002</v>
      </c>
      <c r="H14" s="101">
        <v>2003</v>
      </c>
      <c r="I14" s="101">
        <v>2002</v>
      </c>
      <c r="J14" s="102">
        <f>VLOOKUP(G14,Letnice!$D$2:$E$12,2,0)+VLOOKUP(H14,Letnice!$D$2:$E$12,2,0)+VLOOKUP(I14,Letnice!$D$2:$E$12,2,0)</f>
        <v>41</v>
      </c>
      <c r="K14" s="123">
        <f>VLOOKUP(J14,Letnice!$D$16:$E$28,2,0)</f>
        <v>1003</v>
      </c>
      <c r="L14" s="103">
        <v>0</v>
      </c>
      <c r="M14" s="103">
        <v>0</v>
      </c>
      <c r="N14" s="104">
        <v>13</v>
      </c>
      <c r="O14" s="105">
        <v>0</v>
      </c>
      <c r="P14" s="104">
        <v>13.2</v>
      </c>
      <c r="Q14" s="105">
        <v>0</v>
      </c>
      <c r="R14" s="104">
        <v>11.97</v>
      </c>
      <c r="S14" s="105">
        <v>10</v>
      </c>
      <c r="T14" s="104">
        <v>26.7</v>
      </c>
      <c r="U14" s="105">
        <v>0</v>
      </c>
      <c r="V14" s="105">
        <v>5</v>
      </c>
      <c r="W14" s="106">
        <v>0.44930555555555557</v>
      </c>
      <c r="X14" s="106">
        <v>0.47673611111111108</v>
      </c>
      <c r="Y14" s="107">
        <v>0</v>
      </c>
      <c r="Z14" s="107">
        <v>0</v>
      </c>
      <c r="AA14" s="116">
        <f t="shared" si="0"/>
        <v>2.7430555555555514E-2</v>
      </c>
      <c r="AB14" s="117">
        <f t="shared" si="1"/>
        <v>79</v>
      </c>
      <c r="AC14" s="117">
        <f t="shared" si="2"/>
        <v>158.87</v>
      </c>
      <c r="AD14" s="110">
        <f t="shared" si="3"/>
        <v>844.13</v>
      </c>
    </row>
    <row r="15" spans="1:30" s="94" customFormat="1">
      <c r="A15" s="95">
        <v>7</v>
      </c>
      <c r="B15" s="96">
        <v>79</v>
      </c>
      <c r="C15" s="115" t="s">
        <v>70</v>
      </c>
      <c r="D15" s="98" t="s">
        <v>71</v>
      </c>
      <c r="E15" s="99" t="s">
        <v>75</v>
      </c>
      <c r="F15" s="100" t="s">
        <v>138</v>
      </c>
      <c r="G15" s="101">
        <v>2003</v>
      </c>
      <c r="H15" s="101">
        <v>2004</v>
      </c>
      <c r="I15" s="101">
        <v>2002</v>
      </c>
      <c r="J15" s="102">
        <f>VLOOKUP(G15,Letnice!$D$2:$E$12,2,0)+VLOOKUP(H15,Letnice!$D$2:$E$12,2,0)+VLOOKUP(I15,Letnice!$D$2:$E$12,2,0)</f>
        <v>39</v>
      </c>
      <c r="K15" s="123">
        <f>VLOOKUP(J15,Letnice!$D$16:$E$28,2,0)</f>
        <v>1003</v>
      </c>
      <c r="L15" s="103">
        <v>0</v>
      </c>
      <c r="M15" s="103">
        <v>0</v>
      </c>
      <c r="N15" s="104">
        <v>12</v>
      </c>
      <c r="O15" s="105">
        <v>5</v>
      </c>
      <c r="P15" s="104">
        <v>14.7</v>
      </c>
      <c r="Q15" s="105">
        <v>0</v>
      </c>
      <c r="R15" s="104">
        <v>16.13</v>
      </c>
      <c r="S15" s="105">
        <v>0</v>
      </c>
      <c r="T15" s="104">
        <v>28</v>
      </c>
      <c r="U15" s="105">
        <v>5</v>
      </c>
      <c r="V15" s="105">
        <v>5</v>
      </c>
      <c r="W15" s="106">
        <v>0.47638888888888892</v>
      </c>
      <c r="X15" s="106">
        <v>0.50222222222222224</v>
      </c>
      <c r="Y15" s="107">
        <v>0</v>
      </c>
      <c r="Z15" s="107">
        <v>0</v>
      </c>
      <c r="AA15" s="116">
        <f t="shared" si="0"/>
        <v>2.5833333333333319E-2</v>
      </c>
      <c r="AB15" s="117">
        <f t="shared" si="1"/>
        <v>74.400000000000006</v>
      </c>
      <c r="AC15" s="117">
        <f t="shared" si="2"/>
        <v>160.23000000000002</v>
      </c>
      <c r="AD15" s="110">
        <f t="shared" si="3"/>
        <v>842.77</v>
      </c>
    </row>
    <row r="16" spans="1:30" s="94" customFormat="1">
      <c r="A16" s="95">
        <v>8</v>
      </c>
      <c r="B16" s="96">
        <v>77</v>
      </c>
      <c r="C16" s="115" t="s">
        <v>121</v>
      </c>
      <c r="D16" s="98" t="s">
        <v>68</v>
      </c>
      <c r="E16" s="99" t="s">
        <v>75</v>
      </c>
      <c r="F16" s="100" t="s">
        <v>203</v>
      </c>
      <c r="G16" s="101">
        <v>2003</v>
      </c>
      <c r="H16" s="101">
        <v>2000</v>
      </c>
      <c r="I16" s="101">
        <v>2000</v>
      </c>
      <c r="J16" s="102">
        <f>VLOOKUP(G16,Letnice!$D$2:$E$12,2,0)+VLOOKUP(H16,Letnice!$D$2:$E$12,2,0)+VLOOKUP(I16,Letnice!$D$2:$E$12,2,0)</f>
        <v>45</v>
      </c>
      <c r="K16" s="123">
        <f>VLOOKUP(J16,Letnice!$D$16:$E$28,2,0)</f>
        <v>1001</v>
      </c>
      <c r="L16" s="103">
        <v>0</v>
      </c>
      <c r="M16" s="103">
        <v>0</v>
      </c>
      <c r="N16" s="104">
        <v>12.13</v>
      </c>
      <c r="O16" s="105">
        <v>0</v>
      </c>
      <c r="P16" s="104">
        <v>60</v>
      </c>
      <c r="Q16" s="105">
        <v>10</v>
      </c>
      <c r="R16" s="104">
        <v>12.28</v>
      </c>
      <c r="S16" s="105">
        <v>0</v>
      </c>
      <c r="T16" s="104">
        <v>29.8</v>
      </c>
      <c r="U16" s="105">
        <v>0</v>
      </c>
      <c r="V16" s="105">
        <v>0</v>
      </c>
      <c r="W16" s="106">
        <v>0.47430555555555554</v>
      </c>
      <c r="X16" s="106">
        <v>0.48984953703703704</v>
      </c>
      <c r="Y16" s="107">
        <v>0</v>
      </c>
      <c r="Z16" s="107">
        <v>0</v>
      </c>
      <c r="AA16" s="116">
        <f t="shared" si="0"/>
        <v>1.5543981481481506E-2</v>
      </c>
      <c r="AB16" s="117">
        <f t="shared" si="1"/>
        <v>44.766666666666666</v>
      </c>
      <c r="AC16" s="117">
        <f t="shared" si="2"/>
        <v>168.97666666666666</v>
      </c>
      <c r="AD16" s="110">
        <f t="shared" si="3"/>
        <v>832.02333333333331</v>
      </c>
    </row>
    <row r="17" spans="1:30" s="94" customFormat="1">
      <c r="A17" s="95">
        <v>9</v>
      </c>
      <c r="B17" s="96">
        <v>13</v>
      </c>
      <c r="C17" s="115" t="s">
        <v>56</v>
      </c>
      <c r="D17" s="98" t="s">
        <v>72</v>
      </c>
      <c r="E17" s="99" t="s">
        <v>75</v>
      </c>
      <c r="F17" s="100" t="s">
        <v>124</v>
      </c>
      <c r="G17" s="101">
        <v>2001</v>
      </c>
      <c r="H17" s="101">
        <v>2004</v>
      </c>
      <c r="I17" s="101">
        <v>2001</v>
      </c>
      <c r="J17" s="102">
        <f>VLOOKUP(G17,Letnice!$D$2:$E$12,2,0)+VLOOKUP(H17,Letnice!$D$2:$E$12,2,0)+VLOOKUP(I17,Letnice!$D$2:$E$12,2,0)</f>
        <v>42</v>
      </c>
      <c r="K17" s="123">
        <f>VLOOKUP(J17,Letnice!$D$16:$E$28,2,0)</f>
        <v>1002</v>
      </c>
      <c r="L17" s="103">
        <v>0</v>
      </c>
      <c r="M17" s="103">
        <v>2</v>
      </c>
      <c r="N17" s="104">
        <v>14.2</v>
      </c>
      <c r="O17" s="105">
        <v>5</v>
      </c>
      <c r="P17" s="104">
        <v>14.8</v>
      </c>
      <c r="Q17" s="105">
        <v>0</v>
      </c>
      <c r="R17" s="104">
        <v>13.25</v>
      </c>
      <c r="S17" s="105">
        <v>0</v>
      </c>
      <c r="T17" s="104">
        <v>24.3</v>
      </c>
      <c r="U17" s="105">
        <v>10</v>
      </c>
      <c r="V17" s="105">
        <v>5</v>
      </c>
      <c r="W17" s="106">
        <v>0.40347222222222223</v>
      </c>
      <c r="X17" s="106">
        <v>0.43321759259259257</v>
      </c>
      <c r="Y17" s="107">
        <v>0</v>
      </c>
      <c r="Z17" s="107">
        <v>0</v>
      </c>
      <c r="AA17" s="116">
        <f t="shared" si="0"/>
        <v>2.9745370370370339E-2</v>
      </c>
      <c r="AB17" s="117">
        <f t="shared" si="1"/>
        <v>85.666666666666671</v>
      </c>
      <c r="AC17" s="117">
        <f t="shared" si="2"/>
        <v>174.21666666666667</v>
      </c>
      <c r="AD17" s="110">
        <f t="shared" si="3"/>
        <v>827.7833333333333</v>
      </c>
    </row>
    <row r="18" spans="1:30" s="94" customFormat="1">
      <c r="A18" s="95">
        <v>10</v>
      </c>
      <c r="B18" s="96">
        <v>8</v>
      </c>
      <c r="C18" s="115" t="s">
        <v>114</v>
      </c>
      <c r="D18" s="98" t="s">
        <v>72</v>
      </c>
      <c r="E18" s="99" t="s">
        <v>75</v>
      </c>
      <c r="F18" s="100" t="s">
        <v>123</v>
      </c>
      <c r="G18" s="101">
        <v>2002</v>
      </c>
      <c r="H18" s="101">
        <v>2002</v>
      </c>
      <c r="I18" s="101">
        <v>2002</v>
      </c>
      <c r="J18" s="102">
        <f>VLOOKUP(G18,Letnice!$D$2:$E$12,2,0)+VLOOKUP(H18,Letnice!$D$2:$E$12,2,0)+VLOOKUP(I18,Letnice!$D$2:$E$12,2,0)</f>
        <v>42</v>
      </c>
      <c r="K18" s="123">
        <f>VLOOKUP(J18,Letnice!$D$16:$E$28,2,0)</f>
        <v>1002</v>
      </c>
      <c r="L18" s="103">
        <v>0</v>
      </c>
      <c r="M18" s="103">
        <v>0</v>
      </c>
      <c r="N18" s="104">
        <v>13.75</v>
      </c>
      <c r="O18" s="105">
        <v>10</v>
      </c>
      <c r="P18" s="104">
        <v>12.8</v>
      </c>
      <c r="Q18" s="105">
        <v>0</v>
      </c>
      <c r="R18" s="104">
        <v>13.92</v>
      </c>
      <c r="S18" s="105">
        <v>0</v>
      </c>
      <c r="T18" s="104">
        <v>30.8</v>
      </c>
      <c r="U18" s="105">
        <v>0</v>
      </c>
      <c r="V18" s="105">
        <v>10</v>
      </c>
      <c r="W18" s="106">
        <v>0.39513888888888887</v>
      </c>
      <c r="X18" s="106">
        <v>0.4251967592592592</v>
      </c>
      <c r="Y18" s="107">
        <v>0</v>
      </c>
      <c r="Z18" s="107">
        <v>0</v>
      </c>
      <c r="AA18" s="116">
        <f t="shared" si="0"/>
        <v>3.0057870370370332E-2</v>
      </c>
      <c r="AB18" s="117">
        <f t="shared" si="1"/>
        <v>86.566666666666663</v>
      </c>
      <c r="AC18" s="117">
        <f t="shared" si="2"/>
        <v>177.83666666666664</v>
      </c>
      <c r="AD18" s="110">
        <f t="shared" si="3"/>
        <v>824.16333333333341</v>
      </c>
    </row>
    <row r="19" spans="1:30" s="94" customFormat="1">
      <c r="A19" s="95">
        <v>11</v>
      </c>
      <c r="B19" s="96">
        <v>53</v>
      </c>
      <c r="C19" s="115" t="s">
        <v>97</v>
      </c>
      <c r="D19" s="98" t="s">
        <v>62</v>
      </c>
      <c r="E19" s="99" t="s">
        <v>75</v>
      </c>
      <c r="F19" s="100" t="s">
        <v>202</v>
      </c>
      <c r="G19" s="101">
        <v>2000</v>
      </c>
      <c r="H19" s="101">
        <v>2001</v>
      </c>
      <c r="I19" s="101">
        <v>2000</v>
      </c>
      <c r="J19" s="102">
        <f>VLOOKUP(G19,Letnice!$D$2:$E$12,2,0)+VLOOKUP(H19,Letnice!$D$2:$E$12,2,0)+VLOOKUP(I19,Letnice!$D$2:$E$12,2,0)</f>
        <v>47</v>
      </c>
      <c r="K19" s="123">
        <f>VLOOKUP(J19,Letnice!$D$16:$E$28,2,0)</f>
        <v>1001</v>
      </c>
      <c r="L19" s="103">
        <v>0</v>
      </c>
      <c r="M19" s="103">
        <v>0</v>
      </c>
      <c r="N19" s="104">
        <v>14.3</v>
      </c>
      <c r="O19" s="105">
        <v>5</v>
      </c>
      <c r="P19" s="104">
        <v>14.85</v>
      </c>
      <c r="Q19" s="105">
        <v>0</v>
      </c>
      <c r="R19" s="104">
        <v>13.86</v>
      </c>
      <c r="S19" s="105">
        <v>0</v>
      </c>
      <c r="T19" s="104">
        <v>37.9</v>
      </c>
      <c r="U19" s="105">
        <v>0</v>
      </c>
      <c r="V19" s="105">
        <v>15</v>
      </c>
      <c r="W19" s="106">
        <v>0.44513888888888892</v>
      </c>
      <c r="X19" s="106">
        <v>0.47289351851851852</v>
      </c>
      <c r="Y19" s="107">
        <v>0</v>
      </c>
      <c r="Z19" s="107">
        <v>0</v>
      </c>
      <c r="AA19" s="116">
        <f t="shared" si="0"/>
        <v>2.7754629629629601E-2</v>
      </c>
      <c r="AB19" s="117">
        <f t="shared" si="1"/>
        <v>79.933333333333337</v>
      </c>
      <c r="AC19" s="117">
        <f t="shared" si="2"/>
        <v>180.84333333333333</v>
      </c>
      <c r="AD19" s="110">
        <f t="shared" si="3"/>
        <v>820.15666666666664</v>
      </c>
    </row>
    <row r="20" spans="1:30" s="94" customFormat="1">
      <c r="A20" s="95">
        <v>12</v>
      </c>
      <c r="B20" s="96">
        <v>44</v>
      </c>
      <c r="C20" s="115" t="s">
        <v>61</v>
      </c>
      <c r="D20" s="98" t="s">
        <v>74</v>
      </c>
      <c r="E20" s="99" t="s">
        <v>75</v>
      </c>
      <c r="F20" s="100" t="s">
        <v>131</v>
      </c>
      <c r="G20" s="101">
        <v>2001</v>
      </c>
      <c r="H20" s="101">
        <v>2004</v>
      </c>
      <c r="I20" s="101">
        <v>2000</v>
      </c>
      <c r="J20" s="102">
        <f>VLOOKUP(G20,Letnice!$D$2:$E$12,2,0)+VLOOKUP(H20,Letnice!$D$2:$E$12,2,0)+VLOOKUP(I20,Letnice!$D$2:$E$12,2,0)</f>
        <v>43</v>
      </c>
      <c r="K20" s="123">
        <f>VLOOKUP(J20,Letnice!$D$16:$E$28,2,0)</f>
        <v>1002</v>
      </c>
      <c r="L20" s="103">
        <v>0</v>
      </c>
      <c r="M20" s="103">
        <v>0</v>
      </c>
      <c r="N20" s="104">
        <v>20.7</v>
      </c>
      <c r="O20" s="105">
        <v>5</v>
      </c>
      <c r="P20" s="104">
        <v>16.3</v>
      </c>
      <c r="Q20" s="105">
        <v>0</v>
      </c>
      <c r="R20" s="104">
        <v>16.899999999999999</v>
      </c>
      <c r="S20" s="105">
        <v>0</v>
      </c>
      <c r="T20" s="104">
        <v>51.6</v>
      </c>
      <c r="U20" s="105">
        <v>0</v>
      </c>
      <c r="V20" s="105">
        <v>5</v>
      </c>
      <c r="W20" s="106">
        <v>0.44027777777777777</v>
      </c>
      <c r="X20" s="106">
        <v>0.46825231481481483</v>
      </c>
      <c r="Y20" s="107">
        <v>0</v>
      </c>
      <c r="Z20" s="107">
        <v>0</v>
      </c>
      <c r="AA20" s="116">
        <f t="shared" si="0"/>
        <v>2.7974537037037062E-2</v>
      </c>
      <c r="AB20" s="117">
        <f t="shared" si="1"/>
        <v>80.566666666666663</v>
      </c>
      <c r="AC20" s="117">
        <f t="shared" si="2"/>
        <v>196.06666666666666</v>
      </c>
      <c r="AD20" s="110">
        <f t="shared" si="3"/>
        <v>805.93333333333339</v>
      </c>
    </row>
    <row r="21" spans="1:30" s="94" customFormat="1">
      <c r="A21" s="95">
        <v>13</v>
      </c>
      <c r="B21" s="96">
        <v>2</v>
      </c>
      <c r="C21" s="115" t="s">
        <v>55</v>
      </c>
      <c r="D21" s="98" t="s">
        <v>72</v>
      </c>
      <c r="E21" s="99" t="s">
        <v>75</v>
      </c>
      <c r="F21" s="100" t="s">
        <v>122</v>
      </c>
      <c r="G21" s="101">
        <v>2004</v>
      </c>
      <c r="H21" s="101">
        <v>2002</v>
      </c>
      <c r="I21" s="101">
        <v>2004</v>
      </c>
      <c r="J21" s="102">
        <f>VLOOKUP(G21,Letnice!$D$2:$E$12,2,0)+VLOOKUP(H21,Letnice!$D$2:$E$12,2,0)+VLOOKUP(I21,Letnice!$D$2:$E$12,2,0)</f>
        <v>38</v>
      </c>
      <c r="K21" s="123">
        <f>VLOOKUP(J21,Letnice!$D$16:$E$28,2,0)</f>
        <v>1005</v>
      </c>
      <c r="L21" s="103">
        <v>0</v>
      </c>
      <c r="M21" s="103">
        <v>0</v>
      </c>
      <c r="N21" s="104">
        <v>15.6</v>
      </c>
      <c r="O21" s="105">
        <v>0</v>
      </c>
      <c r="P21" s="104">
        <v>15.5</v>
      </c>
      <c r="Q21" s="105">
        <v>2</v>
      </c>
      <c r="R21" s="104">
        <v>12.56</v>
      </c>
      <c r="S21" s="105">
        <v>0</v>
      </c>
      <c r="T21" s="104">
        <v>47</v>
      </c>
      <c r="U21" s="105">
        <v>20</v>
      </c>
      <c r="V21" s="105">
        <v>0</v>
      </c>
      <c r="W21" s="106">
        <v>0.38611111111111113</v>
      </c>
      <c r="X21" s="106">
        <v>0.41881944444444441</v>
      </c>
      <c r="Y21" s="107">
        <v>0</v>
      </c>
      <c r="Z21" s="107">
        <v>0</v>
      </c>
      <c r="AA21" s="116">
        <f t="shared" si="0"/>
        <v>3.2708333333333284E-2</v>
      </c>
      <c r="AB21" s="117">
        <f t="shared" si="1"/>
        <v>94.2</v>
      </c>
      <c r="AC21" s="117">
        <f t="shared" si="2"/>
        <v>206.86</v>
      </c>
      <c r="AD21" s="110">
        <f t="shared" si="3"/>
        <v>798.14</v>
      </c>
    </row>
    <row r="22" spans="1:30" s="94" customFormat="1">
      <c r="A22" s="95">
        <v>14</v>
      </c>
      <c r="B22" s="96">
        <v>35</v>
      </c>
      <c r="C22" s="115" t="s">
        <v>95</v>
      </c>
      <c r="D22" s="98" t="s">
        <v>73</v>
      </c>
      <c r="E22" s="99" t="s">
        <v>75</v>
      </c>
      <c r="F22" s="100" t="s">
        <v>129</v>
      </c>
      <c r="G22" s="101">
        <v>2001</v>
      </c>
      <c r="H22" s="101">
        <v>2002</v>
      </c>
      <c r="I22" s="101">
        <v>2000</v>
      </c>
      <c r="J22" s="102">
        <f>VLOOKUP(G22,Letnice!$D$2:$E$12,2,0)+VLOOKUP(H22,Letnice!$D$2:$E$12,2,0)+VLOOKUP(I22,Letnice!$D$2:$E$12,2,0)</f>
        <v>45</v>
      </c>
      <c r="K22" s="123">
        <f>VLOOKUP(J22,Letnice!$D$16:$E$28,2,0)</f>
        <v>1001</v>
      </c>
      <c r="L22" s="103">
        <v>0</v>
      </c>
      <c r="M22" s="103">
        <v>0</v>
      </c>
      <c r="N22" s="104">
        <v>14.7</v>
      </c>
      <c r="O22" s="105">
        <v>5</v>
      </c>
      <c r="P22" s="104">
        <v>14.6</v>
      </c>
      <c r="Q22" s="105">
        <v>0</v>
      </c>
      <c r="R22" s="104">
        <v>22.4</v>
      </c>
      <c r="S22" s="105">
        <v>5</v>
      </c>
      <c r="T22" s="104">
        <v>37.15</v>
      </c>
      <c r="U22" s="105">
        <v>0</v>
      </c>
      <c r="V22" s="105">
        <v>0</v>
      </c>
      <c r="W22" s="106">
        <v>0.42569444444444443</v>
      </c>
      <c r="X22" s="106">
        <v>0.46631944444444445</v>
      </c>
      <c r="Y22" s="107">
        <v>0</v>
      </c>
      <c r="Z22" s="107">
        <v>0</v>
      </c>
      <c r="AA22" s="116">
        <f t="shared" si="0"/>
        <v>4.0625000000000022E-2</v>
      </c>
      <c r="AB22" s="117">
        <f t="shared" si="1"/>
        <v>117</v>
      </c>
      <c r="AC22" s="117">
        <f t="shared" si="2"/>
        <v>215.85</v>
      </c>
      <c r="AD22" s="110">
        <f t="shared" si="3"/>
        <v>785.15</v>
      </c>
    </row>
    <row r="23" spans="1:30" s="94" customFormat="1">
      <c r="A23" s="95">
        <v>15</v>
      </c>
      <c r="B23" s="96">
        <v>82</v>
      </c>
      <c r="C23" s="115" t="s">
        <v>71</v>
      </c>
      <c r="D23" s="98" t="s">
        <v>71</v>
      </c>
      <c r="E23" s="99" t="s">
        <v>75</v>
      </c>
      <c r="F23" s="100" t="s">
        <v>205</v>
      </c>
      <c r="G23" s="101">
        <v>2003</v>
      </c>
      <c r="H23" s="101">
        <v>2000</v>
      </c>
      <c r="I23" s="101">
        <v>2003</v>
      </c>
      <c r="J23" s="102">
        <f>VLOOKUP(G23,Letnice!$D$2:$E$12,2,0)+VLOOKUP(H23,Letnice!$D$2:$E$12,2,0)+VLOOKUP(I23,Letnice!$D$2:$E$12,2,0)</f>
        <v>42</v>
      </c>
      <c r="K23" s="123">
        <f>VLOOKUP(J23,Letnice!$D$16:$E$28,2,0)</f>
        <v>1002</v>
      </c>
      <c r="L23" s="103">
        <v>0</v>
      </c>
      <c r="M23" s="103">
        <v>0</v>
      </c>
      <c r="N23" s="104">
        <v>15</v>
      </c>
      <c r="O23" s="105">
        <v>5</v>
      </c>
      <c r="P23" s="104">
        <v>17.899999999999999</v>
      </c>
      <c r="Q23" s="105">
        <v>0</v>
      </c>
      <c r="R23" s="104">
        <v>19</v>
      </c>
      <c r="S23" s="105">
        <v>10</v>
      </c>
      <c r="T23" s="104">
        <v>37.799999999999997</v>
      </c>
      <c r="U23" s="105">
        <v>0</v>
      </c>
      <c r="V23" s="105">
        <v>15</v>
      </c>
      <c r="W23" s="106">
        <v>0.48541666666666666</v>
      </c>
      <c r="X23" s="106">
        <v>0.52256944444444442</v>
      </c>
      <c r="Y23" s="107">
        <v>0</v>
      </c>
      <c r="Z23" s="107">
        <v>0</v>
      </c>
      <c r="AA23" s="116">
        <f t="shared" si="0"/>
        <v>3.7152777777777757E-2</v>
      </c>
      <c r="AB23" s="117">
        <f t="shared" si="1"/>
        <v>107</v>
      </c>
      <c r="AC23" s="117">
        <f t="shared" si="2"/>
        <v>226.7</v>
      </c>
      <c r="AD23" s="110">
        <f t="shared" si="3"/>
        <v>775.3</v>
      </c>
    </row>
    <row r="24" spans="1:30" s="94" customFormat="1">
      <c r="A24" s="95">
        <v>16</v>
      </c>
      <c r="B24" s="96">
        <v>17</v>
      </c>
      <c r="C24" s="115" t="s">
        <v>115</v>
      </c>
      <c r="D24" s="98" t="s">
        <v>59</v>
      </c>
      <c r="E24" s="99" t="s">
        <v>75</v>
      </c>
      <c r="F24" s="100" t="s">
        <v>125</v>
      </c>
      <c r="G24" s="101">
        <v>2001</v>
      </c>
      <c r="H24" s="101">
        <v>2000</v>
      </c>
      <c r="I24" s="101">
        <v>2003</v>
      </c>
      <c r="J24" s="102">
        <f>VLOOKUP(G24,Letnice!$D$2:$E$12,2,0)+VLOOKUP(H24,Letnice!$D$2:$E$12,2,0)+VLOOKUP(I24,Letnice!$D$2:$E$12,2,0)</f>
        <v>44</v>
      </c>
      <c r="K24" s="123">
        <f>VLOOKUP(J24,Letnice!$D$16:$E$28,2,0)</f>
        <v>1002</v>
      </c>
      <c r="L24" s="103">
        <v>0</v>
      </c>
      <c r="M24" s="103">
        <v>6</v>
      </c>
      <c r="N24" s="104">
        <v>17.100000000000001</v>
      </c>
      <c r="O24" s="105">
        <v>5</v>
      </c>
      <c r="P24" s="104">
        <v>16.2</v>
      </c>
      <c r="Q24" s="105">
        <v>0</v>
      </c>
      <c r="R24" s="104">
        <v>15.39</v>
      </c>
      <c r="S24" s="105">
        <v>5</v>
      </c>
      <c r="T24" s="104">
        <v>48.1</v>
      </c>
      <c r="U24" s="105">
        <v>5</v>
      </c>
      <c r="V24" s="105">
        <v>10</v>
      </c>
      <c r="W24" s="106">
        <v>0.40833333333333338</v>
      </c>
      <c r="X24" s="106">
        <v>0.44438657407407406</v>
      </c>
      <c r="Y24" s="107">
        <v>0</v>
      </c>
      <c r="Z24" s="107">
        <v>0</v>
      </c>
      <c r="AA24" s="116">
        <f t="shared" si="0"/>
        <v>3.6053240740740677E-2</v>
      </c>
      <c r="AB24" s="117">
        <f t="shared" si="1"/>
        <v>103.83333333333333</v>
      </c>
      <c r="AC24" s="117">
        <f t="shared" si="2"/>
        <v>231.62333333333333</v>
      </c>
      <c r="AD24" s="110">
        <f t="shared" si="3"/>
        <v>770.37666666666667</v>
      </c>
    </row>
    <row r="25" spans="1:30" s="94" customFormat="1">
      <c r="A25" s="95">
        <v>17</v>
      </c>
      <c r="B25" s="96">
        <v>22</v>
      </c>
      <c r="C25" s="115" t="s">
        <v>116</v>
      </c>
      <c r="D25" s="98" t="s">
        <v>59</v>
      </c>
      <c r="E25" s="99" t="s">
        <v>75</v>
      </c>
      <c r="F25" s="100" t="s">
        <v>126</v>
      </c>
      <c r="G25" s="101">
        <v>2001</v>
      </c>
      <c r="H25" s="101">
        <v>2001</v>
      </c>
      <c r="I25" s="101">
        <v>2002</v>
      </c>
      <c r="J25" s="102">
        <f>VLOOKUP(G25,Letnice!$D$2:$E$12,2,0)+VLOOKUP(H25,Letnice!$D$2:$E$12,2,0)+VLOOKUP(I25,Letnice!$D$2:$E$12,2,0)</f>
        <v>44</v>
      </c>
      <c r="K25" s="123">
        <f>VLOOKUP(J25,Letnice!$D$16:$E$28,2,0)</f>
        <v>1002</v>
      </c>
      <c r="L25" s="103">
        <v>0</v>
      </c>
      <c r="M25" s="103">
        <v>0</v>
      </c>
      <c r="N25" s="104">
        <v>14.8</v>
      </c>
      <c r="O25" s="105">
        <v>5</v>
      </c>
      <c r="P25" s="104">
        <v>17.399999999999999</v>
      </c>
      <c r="Q25" s="105">
        <v>0</v>
      </c>
      <c r="R25" s="104">
        <v>15.06</v>
      </c>
      <c r="S25" s="105">
        <v>5</v>
      </c>
      <c r="T25" s="104">
        <v>43.5</v>
      </c>
      <c r="U25" s="105">
        <v>5</v>
      </c>
      <c r="V25" s="105">
        <v>10</v>
      </c>
      <c r="W25" s="106">
        <v>0.41180555555555554</v>
      </c>
      <c r="X25" s="106">
        <v>0.45208333333333334</v>
      </c>
      <c r="Y25" s="107">
        <v>0</v>
      </c>
      <c r="Z25" s="107">
        <v>0</v>
      </c>
      <c r="AA25" s="116">
        <f t="shared" si="0"/>
        <v>4.0277777777777801E-2</v>
      </c>
      <c r="AB25" s="117">
        <f t="shared" si="1"/>
        <v>116</v>
      </c>
      <c r="AC25" s="117">
        <f t="shared" si="2"/>
        <v>231.76</v>
      </c>
      <c r="AD25" s="110">
        <f t="shared" si="3"/>
        <v>770.24</v>
      </c>
    </row>
    <row r="26" spans="1:30" s="94" customFormat="1">
      <c r="A26" s="95">
        <v>18</v>
      </c>
      <c r="B26" s="96">
        <v>48</v>
      </c>
      <c r="C26" s="115" t="s">
        <v>62</v>
      </c>
      <c r="D26" s="98" t="s">
        <v>62</v>
      </c>
      <c r="E26" s="99" t="s">
        <v>75</v>
      </c>
      <c r="F26" s="100" t="s">
        <v>132</v>
      </c>
      <c r="G26" s="101">
        <v>2003</v>
      </c>
      <c r="H26" s="101">
        <v>2002</v>
      </c>
      <c r="I26" s="101">
        <v>2000</v>
      </c>
      <c r="J26" s="102">
        <f>VLOOKUP(G26,Letnice!$D$2:$E$12,2,0)+VLOOKUP(H26,Letnice!$D$2:$E$12,2,0)+VLOOKUP(I26,Letnice!$D$2:$E$12,2,0)</f>
        <v>43</v>
      </c>
      <c r="K26" s="123">
        <f>VLOOKUP(J26,Letnice!$D$16:$E$28,2,0)</f>
        <v>1002</v>
      </c>
      <c r="L26" s="103">
        <v>0</v>
      </c>
      <c r="M26" s="103">
        <v>0</v>
      </c>
      <c r="N26" s="104">
        <v>11.8</v>
      </c>
      <c r="O26" s="105">
        <v>5</v>
      </c>
      <c r="P26" s="104">
        <v>60</v>
      </c>
      <c r="Q26" s="105">
        <v>14</v>
      </c>
      <c r="R26" s="104">
        <v>14.48</v>
      </c>
      <c r="S26" s="105">
        <v>0</v>
      </c>
      <c r="T26" s="104">
        <v>41.2</v>
      </c>
      <c r="U26" s="105">
        <v>5</v>
      </c>
      <c r="V26" s="105">
        <v>5</v>
      </c>
      <c r="W26" s="106">
        <v>0.44236111111111115</v>
      </c>
      <c r="X26" s="106">
        <v>0.47275462962962966</v>
      </c>
      <c r="Y26" s="107">
        <v>0</v>
      </c>
      <c r="Z26" s="107">
        <v>0</v>
      </c>
      <c r="AA26" s="116">
        <f t="shared" si="0"/>
        <v>3.0393518518518514E-2</v>
      </c>
      <c r="AB26" s="117">
        <f t="shared" si="1"/>
        <v>87.533333333333331</v>
      </c>
      <c r="AC26" s="117">
        <f t="shared" si="2"/>
        <v>244.01333333333335</v>
      </c>
      <c r="AD26" s="110">
        <f t="shared" si="3"/>
        <v>757.98666666666668</v>
      </c>
    </row>
    <row r="27" spans="1:30" s="94" customFormat="1">
      <c r="A27" s="136"/>
      <c r="B27" s="124"/>
      <c r="C27" s="125"/>
      <c r="D27" s="126"/>
      <c r="E27" s="127"/>
      <c r="F27" s="128"/>
      <c r="G27" s="129"/>
      <c r="H27" s="129"/>
      <c r="I27" s="129"/>
      <c r="J27" s="129"/>
      <c r="K27" s="137"/>
      <c r="L27" s="130"/>
      <c r="M27" s="130"/>
      <c r="N27" s="131"/>
      <c r="O27" s="130"/>
      <c r="P27" s="131"/>
      <c r="Q27" s="130"/>
      <c r="R27" s="131"/>
      <c r="S27" s="130"/>
      <c r="T27" s="131"/>
      <c r="U27" s="130"/>
      <c r="V27" s="130"/>
      <c r="W27" s="132"/>
      <c r="X27" s="132"/>
      <c r="Y27" s="133"/>
      <c r="Z27" s="133"/>
      <c r="AA27" s="134"/>
      <c r="AB27" s="135"/>
      <c r="AC27" s="135"/>
      <c r="AD27" s="138"/>
    </row>
    <row r="28" spans="1:30" s="94" customFormat="1">
      <c r="A28" s="95" t="s">
        <v>200</v>
      </c>
      <c r="B28" s="96">
        <v>31</v>
      </c>
      <c r="C28" s="115" t="s">
        <v>117</v>
      </c>
      <c r="D28" s="98" t="s">
        <v>73</v>
      </c>
      <c r="E28" s="99" t="s">
        <v>75</v>
      </c>
      <c r="F28" s="100" t="s">
        <v>128</v>
      </c>
      <c r="G28" s="101">
        <v>2000</v>
      </c>
      <c r="H28" s="101">
        <v>2000</v>
      </c>
      <c r="I28" s="101">
        <v>2002</v>
      </c>
      <c r="J28" s="101">
        <f>VLOOKUP(G28,Letnice!$D$2:$E$12,2,0)+VLOOKUP(H28,Letnice!$D$2:$E$12,2,0)+VLOOKUP(I28,Letnice!$D$2:$E$12,2,0)</f>
        <v>46</v>
      </c>
      <c r="K28" s="123">
        <f>VLOOKUP(J28,Letnice!$D$16:$E$28,2,0)</f>
        <v>1001</v>
      </c>
      <c r="L28" s="103">
        <v>0</v>
      </c>
      <c r="M28" s="180">
        <v>0</v>
      </c>
      <c r="N28" s="181"/>
      <c r="O28" s="181"/>
      <c r="P28" s="181"/>
      <c r="Q28" s="181"/>
      <c r="R28" s="181"/>
      <c r="S28" s="181"/>
      <c r="T28" s="181"/>
      <c r="U28" s="181"/>
      <c r="V28" s="182"/>
      <c r="W28" s="106">
        <v>0</v>
      </c>
      <c r="X28" s="106">
        <v>0</v>
      </c>
      <c r="Y28" s="107">
        <v>0</v>
      </c>
      <c r="Z28" s="107">
        <v>0</v>
      </c>
      <c r="AA28" s="116">
        <f t="shared" ref="AA28:AA29" si="4">X28-W28</f>
        <v>0</v>
      </c>
      <c r="AB28" s="117">
        <f t="shared" ref="AB28:AB29" si="5">((((HOUR(AA28))*3600)+((MINUTE(AA28))*60)+(SECOND(AA28)))*2)/60</f>
        <v>0</v>
      </c>
      <c r="AC28" s="117">
        <f t="shared" ref="AC28:AC29" si="6">L28+M28+N28+O28+P28+Q28+R28+S28+T28+U28+V28+Y28+Z28+AB28</f>
        <v>0</v>
      </c>
      <c r="AD28" s="110">
        <f t="shared" ref="AD28:AD29" si="7">K28-AC28</f>
        <v>1001</v>
      </c>
    </row>
    <row r="29" spans="1:30" s="94" customFormat="1">
      <c r="A29" s="95" t="s">
        <v>200</v>
      </c>
      <c r="B29" s="96">
        <v>39</v>
      </c>
      <c r="C29" s="115" t="s">
        <v>74</v>
      </c>
      <c r="D29" s="98" t="s">
        <v>74</v>
      </c>
      <c r="E29" s="99" t="s">
        <v>75</v>
      </c>
      <c r="F29" s="100" t="s">
        <v>130</v>
      </c>
      <c r="G29" s="101">
        <v>2002</v>
      </c>
      <c r="H29" s="101">
        <v>2001</v>
      </c>
      <c r="I29" s="101">
        <v>2003</v>
      </c>
      <c r="J29" s="102">
        <f>VLOOKUP(G29,Letnice!$D$2:$E$12,2,0)+VLOOKUP(H29,Letnice!$D$2:$E$12,2,0)+VLOOKUP(I29,Letnice!$D$2:$E$12,2,0)</f>
        <v>42</v>
      </c>
      <c r="K29" s="123">
        <f>VLOOKUP(J29,Letnice!$D$16:$E$28,2,0)</f>
        <v>1002</v>
      </c>
      <c r="L29" s="103">
        <v>0</v>
      </c>
      <c r="M29" s="180">
        <v>0</v>
      </c>
      <c r="N29" s="181"/>
      <c r="O29" s="181"/>
      <c r="P29" s="181"/>
      <c r="Q29" s="181"/>
      <c r="R29" s="181"/>
      <c r="S29" s="181"/>
      <c r="T29" s="181"/>
      <c r="U29" s="181"/>
      <c r="V29" s="182"/>
      <c r="W29" s="106">
        <v>0</v>
      </c>
      <c r="X29" s="106">
        <v>0</v>
      </c>
      <c r="Y29" s="107">
        <v>0</v>
      </c>
      <c r="Z29" s="107">
        <v>0</v>
      </c>
      <c r="AA29" s="116">
        <f t="shared" si="4"/>
        <v>0</v>
      </c>
      <c r="AB29" s="117">
        <f t="shared" si="5"/>
        <v>0</v>
      </c>
      <c r="AC29" s="117">
        <f t="shared" si="6"/>
        <v>0</v>
      </c>
      <c r="AD29" s="110">
        <f t="shared" si="7"/>
        <v>1002</v>
      </c>
    </row>
    <row r="31" spans="1:30" s="88" customFormat="1">
      <c r="A31" s="68" t="str">
        <f>Osnovni_podatki!A10</f>
        <v>Predsednica tekmovalnega odbora: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N31" s="69" t="str">
        <f>Osnovni_podatki!A11</f>
        <v>Predsednik B komisije:</v>
      </c>
      <c r="O31" s="68"/>
      <c r="P31" s="68"/>
      <c r="Q31" s="68"/>
      <c r="R31" s="70"/>
      <c r="S31" s="68"/>
      <c r="T31" s="68"/>
      <c r="U31" s="68"/>
      <c r="V31" s="68"/>
      <c r="W31" s="71"/>
      <c r="X31" s="71"/>
      <c r="Y31" s="71"/>
      <c r="Z31" s="72"/>
      <c r="AA31" s="71"/>
      <c r="AB31" s="73"/>
      <c r="AC31" s="68"/>
      <c r="AD31" s="74" t="str">
        <f>Osnovni_podatki!A12</f>
        <v>Vodja tekmovanja:</v>
      </c>
    </row>
    <row r="32" spans="1:30" s="88" customFormat="1">
      <c r="A32" s="68" t="str">
        <f>Osnovni_podatki!B10</f>
        <v>Nina KOTAR, GČ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N32" s="76" t="str">
        <f>Osnovni_podatki!B11</f>
        <v>Gašper MAV, VGČ ORG I.</v>
      </c>
      <c r="O32" s="68"/>
      <c r="P32" s="68"/>
      <c r="Q32" s="68"/>
      <c r="R32" s="70"/>
      <c r="S32" s="68"/>
      <c r="T32" s="68"/>
      <c r="U32" s="68"/>
      <c r="V32" s="68"/>
      <c r="W32" s="71"/>
      <c r="X32" s="71"/>
      <c r="Y32" s="71"/>
      <c r="Z32" s="72"/>
      <c r="AA32" s="71"/>
      <c r="AB32" s="73"/>
      <c r="AC32" s="68"/>
      <c r="AD32" s="75" t="str">
        <f>Osnovni_podatki!B12</f>
        <v>Boštjan NAROBE, GČ I.</v>
      </c>
    </row>
  </sheetData>
  <sheetProtection selectLockedCells="1"/>
  <sortState ref="B9:AD26">
    <sortCondition descending="1" ref="AD9:AD26"/>
  </sortState>
  <mergeCells count="32">
    <mergeCell ref="A6:A8"/>
    <mergeCell ref="B6:B8"/>
    <mergeCell ref="C6:C8"/>
    <mergeCell ref="D6:D8"/>
    <mergeCell ref="P7:Q7"/>
    <mergeCell ref="J6:J8"/>
    <mergeCell ref="G6:I6"/>
    <mergeCell ref="G7:G8"/>
    <mergeCell ref="I7:I8"/>
    <mergeCell ref="R7:S7"/>
    <mergeCell ref="M28:V28"/>
    <mergeCell ref="M29:V29"/>
    <mergeCell ref="T6:U6"/>
    <mergeCell ref="T7:U7"/>
    <mergeCell ref="R6:S6"/>
    <mergeCell ref="N7:O7"/>
    <mergeCell ref="L6:L8"/>
    <mergeCell ref="E6:E8"/>
    <mergeCell ref="A4:AD4"/>
    <mergeCell ref="AD6:AD8"/>
    <mergeCell ref="X6:X8"/>
    <mergeCell ref="AA6:AA8"/>
    <mergeCell ref="AB6:AB8"/>
    <mergeCell ref="AC6:AC8"/>
    <mergeCell ref="Z6:Z8"/>
    <mergeCell ref="Y6:Y8"/>
    <mergeCell ref="K6:K8"/>
    <mergeCell ref="F6:F8"/>
    <mergeCell ref="N6:O6"/>
    <mergeCell ref="H7:H8"/>
    <mergeCell ref="W6:W8"/>
    <mergeCell ref="P6:Q6"/>
  </mergeCells>
  <phoneticPr fontId="3" type="noConversion"/>
  <pageMargins left="0.19685039370078741" right="0.19685039370078741" top="0.39370078740157483" bottom="0.39370078740157483" header="0" footer="0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D27"/>
  <sheetViews>
    <sheetView showGridLines="0" zoomScale="85" zoomScaleNormal="85" workbookViewId="0">
      <selection activeCell="A9" sqref="A9:A24"/>
    </sheetView>
  </sheetViews>
  <sheetFormatPr defaultRowHeight="12.75"/>
  <cols>
    <col min="1" max="2" width="5.7109375" customWidth="1"/>
    <col min="3" max="3" width="20.7109375" customWidth="1"/>
    <col min="4" max="4" width="12.7109375" customWidth="1"/>
    <col min="5" max="5" width="15.28515625" customWidth="1"/>
    <col min="6" max="6" width="25.7109375" customWidth="1"/>
    <col min="7" max="10" width="5.7109375" style="56" customWidth="1"/>
    <col min="11" max="11" width="7.7109375" customWidth="1"/>
    <col min="12" max="12" width="3.5703125" style="38" customWidth="1"/>
    <col min="13" max="13" width="7.7109375" style="38" customWidth="1"/>
    <col min="14" max="17" width="7.7109375" customWidth="1"/>
    <col min="18" max="18" width="7.7109375" style="2" customWidth="1"/>
    <col min="19" max="22" width="7.7109375" customWidth="1"/>
    <col min="23" max="24" width="10.42578125" style="6" customWidth="1"/>
    <col min="25" max="25" width="5" style="6" customWidth="1"/>
    <col min="26" max="26" width="5" style="34" customWidth="1"/>
    <col min="27" max="27" width="8.7109375" style="6" customWidth="1"/>
    <col min="28" max="28" width="8.7109375" style="5" customWidth="1"/>
    <col min="29" max="29" width="8.7109375" customWidth="1"/>
    <col min="30" max="30" width="9.7109375" customWidth="1"/>
  </cols>
  <sheetData>
    <row r="1" spans="1:30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54"/>
      <c r="H1" s="54"/>
      <c r="I1" s="54"/>
      <c r="J1" s="54"/>
      <c r="L1" s="35"/>
      <c r="M1" s="35"/>
      <c r="O1" s="17" t="str">
        <f>Osnovni_podatki!B5</f>
        <v>12. tekmovanje v gasilski orientaciji Regije Ljubljana III 2016</v>
      </c>
      <c r="Q1" s="17"/>
      <c r="R1" s="17"/>
      <c r="S1" s="17"/>
      <c r="T1" s="17"/>
      <c r="U1" s="17"/>
      <c r="V1" s="17"/>
      <c r="X1" s="18"/>
      <c r="Y1" s="18"/>
      <c r="Z1" s="31"/>
      <c r="AA1" s="18"/>
      <c r="AC1" s="18"/>
      <c r="AD1" s="19" t="str">
        <f>Osnovni_podatki!B8&amp;", "&amp;TEXT(Osnovni_podatki!B9, "dd. mmmm yyyy")</f>
        <v>Radomlje (GZ Domžale), 28. maj 2016</v>
      </c>
    </row>
    <row r="2" spans="1:30" s="1" customFormat="1" ht="18">
      <c r="A2" s="20"/>
      <c r="B2" s="20"/>
      <c r="C2" s="9"/>
      <c r="D2" s="21"/>
      <c r="E2" s="21"/>
      <c r="F2" s="21"/>
      <c r="G2" s="28"/>
      <c r="H2" s="28"/>
      <c r="I2" s="28"/>
      <c r="J2" s="28"/>
      <c r="K2" s="28"/>
      <c r="L2" s="36"/>
      <c r="M2" s="36"/>
      <c r="N2" s="22"/>
      <c r="O2" s="23"/>
      <c r="P2" s="23"/>
      <c r="Q2" s="24"/>
      <c r="R2" s="22"/>
      <c r="S2" s="26"/>
      <c r="T2" s="25"/>
      <c r="U2" s="26"/>
      <c r="V2" s="22"/>
      <c r="W2" s="22"/>
      <c r="X2" s="24"/>
      <c r="Y2" s="24"/>
      <c r="Z2" s="32"/>
      <c r="AA2" s="27"/>
      <c r="AB2" s="27"/>
      <c r="AC2" s="20"/>
      <c r="AD2" s="20"/>
    </row>
    <row r="3" spans="1:30" ht="18.75" customHeight="1">
      <c r="A3" s="9"/>
      <c r="B3" s="9"/>
      <c r="C3" s="9"/>
      <c r="D3" s="9"/>
      <c r="E3" s="9"/>
      <c r="F3" s="9"/>
      <c r="G3" s="28"/>
      <c r="H3" s="28"/>
      <c r="I3" s="28"/>
      <c r="J3" s="28"/>
      <c r="K3" s="28"/>
      <c r="L3" s="37"/>
      <c r="M3" s="37"/>
      <c r="N3" s="28"/>
      <c r="O3" s="28"/>
      <c r="P3" s="28"/>
      <c r="Q3" s="7"/>
      <c r="R3" s="9"/>
      <c r="S3" s="9"/>
      <c r="T3" s="28"/>
      <c r="U3" s="9"/>
      <c r="V3" s="9"/>
      <c r="W3" s="28"/>
      <c r="X3" s="8"/>
      <c r="Y3" s="8"/>
      <c r="Z3" s="33"/>
      <c r="AA3" s="20"/>
      <c r="AB3" s="9"/>
      <c r="AC3" s="9"/>
      <c r="AD3" s="9"/>
    </row>
    <row r="4" spans="1:30" ht="18" customHeight="1">
      <c r="A4" s="183" t="s">
        <v>192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5"/>
    </row>
    <row r="5" spans="1:30" ht="18" customHeight="1">
      <c r="A5" s="9"/>
      <c r="B5" s="9"/>
      <c r="C5" s="30"/>
      <c r="D5" s="9"/>
      <c r="E5" s="9"/>
      <c r="F5" s="9"/>
      <c r="G5" s="28"/>
      <c r="H5" s="28"/>
      <c r="I5" s="28"/>
      <c r="J5" s="28"/>
      <c r="K5" s="28"/>
      <c r="L5" s="37"/>
      <c r="M5" s="37"/>
      <c r="N5" s="3"/>
      <c r="O5" s="3"/>
      <c r="P5" s="9"/>
      <c r="Q5" s="9"/>
      <c r="R5" s="9"/>
      <c r="S5" s="9"/>
      <c r="T5" s="9"/>
      <c r="U5" s="9"/>
      <c r="V5" s="9"/>
      <c r="W5" s="9"/>
      <c r="X5" s="20"/>
      <c r="Y5" s="20"/>
      <c r="Z5" s="33"/>
      <c r="AA5" s="20"/>
      <c r="AB5" s="20"/>
      <c r="AC5" s="20"/>
      <c r="AD5" s="9"/>
    </row>
    <row r="6" spans="1:30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64" t="s">
        <v>27</v>
      </c>
      <c r="H6" s="165"/>
      <c r="I6" s="166"/>
      <c r="J6" s="152" t="s">
        <v>28</v>
      </c>
      <c r="K6" s="156" t="s">
        <v>17</v>
      </c>
      <c r="L6" s="156" t="s">
        <v>21</v>
      </c>
      <c r="M6" s="66" t="s">
        <v>40</v>
      </c>
      <c r="N6" s="162" t="s">
        <v>41</v>
      </c>
      <c r="O6" s="163"/>
      <c r="P6" s="178" t="s">
        <v>42</v>
      </c>
      <c r="Q6" s="179"/>
      <c r="R6" s="178" t="s">
        <v>43</v>
      </c>
      <c r="S6" s="179"/>
      <c r="T6" s="178" t="s">
        <v>44</v>
      </c>
      <c r="U6" s="179"/>
      <c r="V6" s="67" t="s">
        <v>45</v>
      </c>
      <c r="W6" s="175" t="s">
        <v>4</v>
      </c>
      <c r="X6" s="159" t="s">
        <v>19</v>
      </c>
      <c r="Y6" s="156" t="s">
        <v>38</v>
      </c>
      <c r="Z6" s="146" t="s">
        <v>35</v>
      </c>
      <c r="AA6" s="159" t="s">
        <v>6</v>
      </c>
      <c r="AB6" s="159" t="s">
        <v>5</v>
      </c>
      <c r="AC6" s="159" t="s">
        <v>8</v>
      </c>
      <c r="AD6" s="152" t="s">
        <v>0</v>
      </c>
    </row>
    <row r="7" spans="1:30" ht="63" customHeight="1">
      <c r="A7" s="152"/>
      <c r="B7" s="152"/>
      <c r="C7" s="152"/>
      <c r="D7" s="152"/>
      <c r="E7" s="157"/>
      <c r="F7" s="152"/>
      <c r="G7" s="160" t="s">
        <v>29</v>
      </c>
      <c r="H7" s="160" t="s">
        <v>30</v>
      </c>
      <c r="I7" s="160" t="s">
        <v>31</v>
      </c>
      <c r="J7" s="152"/>
      <c r="K7" s="157"/>
      <c r="L7" s="157"/>
      <c r="M7" s="90" t="s">
        <v>18</v>
      </c>
      <c r="N7" s="152" t="s">
        <v>50</v>
      </c>
      <c r="O7" s="152"/>
      <c r="P7" s="152" t="s">
        <v>34</v>
      </c>
      <c r="Q7" s="152"/>
      <c r="R7" s="152" t="s">
        <v>2</v>
      </c>
      <c r="S7" s="152"/>
      <c r="T7" s="152" t="s">
        <v>49</v>
      </c>
      <c r="U7" s="152"/>
      <c r="V7" s="114" t="s">
        <v>37</v>
      </c>
      <c r="W7" s="176"/>
      <c r="X7" s="159"/>
      <c r="Y7" s="157"/>
      <c r="Z7" s="147"/>
      <c r="AA7" s="159"/>
      <c r="AB7" s="159"/>
      <c r="AC7" s="159"/>
      <c r="AD7" s="152"/>
    </row>
    <row r="8" spans="1:30" ht="15" customHeight="1">
      <c r="A8" s="152"/>
      <c r="B8" s="152"/>
      <c r="C8" s="152"/>
      <c r="D8" s="152"/>
      <c r="E8" s="158"/>
      <c r="F8" s="152"/>
      <c r="G8" s="161"/>
      <c r="H8" s="161"/>
      <c r="I8" s="161"/>
      <c r="J8" s="152"/>
      <c r="K8" s="158"/>
      <c r="L8" s="158"/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47</v>
      </c>
      <c r="S8" s="113" t="s">
        <v>48</v>
      </c>
      <c r="T8" s="113" t="s">
        <v>47</v>
      </c>
      <c r="U8" s="113" t="s">
        <v>48</v>
      </c>
      <c r="V8" s="113" t="s">
        <v>48</v>
      </c>
      <c r="W8" s="177"/>
      <c r="X8" s="159"/>
      <c r="Y8" s="158"/>
      <c r="Z8" s="148"/>
      <c r="AA8" s="159"/>
      <c r="AB8" s="159"/>
      <c r="AC8" s="159"/>
      <c r="AD8" s="152"/>
    </row>
    <row r="9" spans="1:30" s="94" customFormat="1">
      <c r="A9" s="95">
        <v>1</v>
      </c>
      <c r="B9" s="96">
        <v>55</v>
      </c>
      <c r="C9" s="115" t="s">
        <v>63</v>
      </c>
      <c r="D9" s="98" t="s">
        <v>65</v>
      </c>
      <c r="E9" s="99" t="s">
        <v>75</v>
      </c>
      <c r="F9" s="100" t="s">
        <v>159</v>
      </c>
      <c r="G9" s="101">
        <v>2000</v>
      </c>
      <c r="H9" s="101">
        <v>2000</v>
      </c>
      <c r="I9" s="101">
        <v>2001</v>
      </c>
      <c r="J9" s="102">
        <f>VLOOKUP(G9,Letnice!$D$2:$E$12,2,0)+VLOOKUP(H9,Letnice!$D$2:$E$12,2,0)+VLOOKUP(I9,Letnice!$D$2:$E$12,2,0)</f>
        <v>47</v>
      </c>
      <c r="K9" s="123">
        <f>VLOOKUP(J9,Letnice!$D$16:$E$28,2,0)</f>
        <v>1001</v>
      </c>
      <c r="L9" s="103">
        <v>0</v>
      </c>
      <c r="M9" s="103">
        <v>0</v>
      </c>
      <c r="N9" s="104">
        <v>12.8</v>
      </c>
      <c r="O9" s="105">
        <v>0</v>
      </c>
      <c r="P9" s="104">
        <v>14.7</v>
      </c>
      <c r="Q9" s="105">
        <v>0</v>
      </c>
      <c r="R9" s="104">
        <v>10.86</v>
      </c>
      <c r="S9" s="105">
        <v>0</v>
      </c>
      <c r="T9" s="104">
        <v>20.399999999999999</v>
      </c>
      <c r="U9" s="105">
        <v>0</v>
      </c>
      <c r="V9" s="105">
        <v>0</v>
      </c>
      <c r="W9" s="106">
        <v>0.4513888888888889</v>
      </c>
      <c r="X9" s="106">
        <v>0.48050925925925925</v>
      </c>
      <c r="Y9" s="107">
        <v>0</v>
      </c>
      <c r="Z9" s="107">
        <v>0</v>
      </c>
      <c r="AA9" s="116">
        <f t="shared" ref="AA9:AA24" si="0">X9-W9</f>
        <v>2.9120370370370352E-2</v>
      </c>
      <c r="AB9" s="117">
        <f t="shared" ref="AB9:AB24" si="1">((((HOUR(AA9))*3600)+((MINUTE(AA9))*60)+(SECOND(AA9)))*2)/60</f>
        <v>83.86666666666666</v>
      </c>
      <c r="AC9" s="117">
        <f t="shared" ref="AC9:AC24" si="2">L9+M9+N9+O9+P9+Q9+R9+S9+T9+U9+V9+Y9+Z9+AB9</f>
        <v>142.62666666666667</v>
      </c>
      <c r="AD9" s="110">
        <f t="shared" ref="AD9:AD24" si="3">K9-AC9</f>
        <v>858.37333333333333</v>
      </c>
    </row>
    <row r="10" spans="1:30" s="94" customFormat="1">
      <c r="A10" s="95">
        <v>2</v>
      </c>
      <c r="B10" s="96">
        <v>67</v>
      </c>
      <c r="C10" s="115" t="s">
        <v>69</v>
      </c>
      <c r="D10" s="98" t="s">
        <v>68</v>
      </c>
      <c r="E10" s="99" t="s">
        <v>75</v>
      </c>
      <c r="F10" s="100" t="s">
        <v>160</v>
      </c>
      <c r="G10" s="101">
        <v>2003</v>
      </c>
      <c r="H10" s="101">
        <v>2002</v>
      </c>
      <c r="I10" s="101">
        <v>2002</v>
      </c>
      <c r="J10" s="102">
        <f>VLOOKUP(G10,Letnice!$D$2:$E$12,2,0)+VLOOKUP(H10,Letnice!$D$2:$E$12,2,0)+VLOOKUP(I10,Letnice!$D$2:$E$12,2,0)</f>
        <v>41</v>
      </c>
      <c r="K10" s="123">
        <f>VLOOKUP(J10,Letnice!$D$16:$E$28,2,0)</f>
        <v>1003</v>
      </c>
      <c r="L10" s="103">
        <v>0</v>
      </c>
      <c r="M10" s="103">
        <v>0</v>
      </c>
      <c r="N10" s="104">
        <v>10.9</v>
      </c>
      <c r="O10" s="105">
        <v>5</v>
      </c>
      <c r="P10" s="104">
        <v>13</v>
      </c>
      <c r="Q10" s="105">
        <v>0</v>
      </c>
      <c r="R10" s="104">
        <v>12.24</v>
      </c>
      <c r="S10" s="105">
        <v>0</v>
      </c>
      <c r="T10" s="104">
        <v>24.7</v>
      </c>
      <c r="U10" s="105">
        <v>0</v>
      </c>
      <c r="V10" s="105">
        <v>0</v>
      </c>
      <c r="W10" s="106">
        <v>0.46111111111111108</v>
      </c>
      <c r="X10" s="106">
        <v>0.48888888888888887</v>
      </c>
      <c r="Y10" s="107">
        <v>0</v>
      </c>
      <c r="Z10" s="107">
        <v>0</v>
      </c>
      <c r="AA10" s="116">
        <f t="shared" si="0"/>
        <v>2.777777777777779E-2</v>
      </c>
      <c r="AB10" s="117">
        <f t="shared" si="1"/>
        <v>80</v>
      </c>
      <c r="AC10" s="117">
        <f t="shared" si="2"/>
        <v>145.84</v>
      </c>
      <c r="AD10" s="110">
        <f t="shared" si="3"/>
        <v>857.16</v>
      </c>
    </row>
    <row r="11" spans="1:30" s="94" customFormat="1">
      <c r="A11" s="95">
        <v>3</v>
      </c>
      <c r="B11" s="96">
        <v>11</v>
      </c>
      <c r="C11" s="115" t="s">
        <v>140</v>
      </c>
      <c r="D11" s="98" t="s">
        <v>72</v>
      </c>
      <c r="E11" s="99" t="s">
        <v>75</v>
      </c>
      <c r="F11" s="100" t="s">
        <v>197</v>
      </c>
      <c r="G11" s="101">
        <v>2002</v>
      </c>
      <c r="H11" s="101">
        <v>2002</v>
      </c>
      <c r="I11" s="101">
        <v>2002</v>
      </c>
      <c r="J11" s="102">
        <f>VLOOKUP(G11,Letnice!$D$2:$E$12,2,0)+VLOOKUP(H11,Letnice!$D$2:$E$12,2,0)+VLOOKUP(I11,Letnice!$D$2:$E$12,2,0)</f>
        <v>42</v>
      </c>
      <c r="K11" s="123">
        <f>VLOOKUP(J11,Letnice!$D$16:$E$28,2,0)</f>
        <v>1002</v>
      </c>
      <c r="L11" s="103">
        <v>0</v>
      </c>
      <c r="M11" s="103">
        <v>0</v>
      </c>
      <c r="N11" s="104">
        <v>14.3</v>
      </c>
      <c r="O11" s="105">
        <v>5</v>
      </c>
      <c r="P11" s="104">
        <v>13.6</v>
      </c>
      <c r="Q11" s="105">
        <v>0</v>
      </c>
      <c r="R11" s="104">
        <v>10.46</v>
      </c>
      <c r="S11" s="105">
        <v>5</v>
      </c>
      <c r="T11" s="104">
        <v>31</v>
      </c>
      <c r="U11" s="105">
        <v>5</v>
      </c>
      <c r="V11" s="105">
        <v>5</v>
      </c>
      <c r="W11" s="106">
        <v>0.3972222222222222</v>
      </c>
      <c r="X11" s="106">
        <v>0.42749999999999999</v>
      </c>
      <c r="Y11" s="107">
        <v>0</v>
      </c>
      <c r="Z11" s="107">
        <v>0</v>
      </c>
      <c r="AA11" s="116">
        <f t="shared" si="0"/>
        <v>3.0277777777777792E-2</v>
      </c>
      <c r="AB11" s="117">
        <f t="shared" si="1"/>
        <v>87.2</v>
      </c>
      <c r="AC11" s="117">
        <f t="shared" si="2"/>
        <v>176.56</v>
      </c>
      <c r="AD11" s="110">
        <f t="shared" si="3"/>
        <v>825.44</v>
      </c>
    </row>
    <row r="12" spans="1:30" s="94" customFormat="1">
      <c r="A12" s="95">
        <v>4</v>
      </c>
      <c r="B12" s="96">
        <v>5</v>
      </c>
      <c r="C12" s="115" t="s">
        <v>139</v>
      </c>
      <c r="D12" s="98" t="s">
        <v>72</v>
      </c>
      <c r="E12" s="99" t="s">
        <v>75</v>
      </c>
      <c r="F12" s="100" t="s">
        <v>148</v>
      </c>
      <c r="G12" s="101">
        <v>2001</v>
      </c>
      <c r="H12" s="101">
        <v>2001</v>
      </c>
      <c r="I12" s="101">
        <v>2002</v>
      </c>
      <c r="J12" s="102">
        <f>VLOOKUP(G12,Letnice!$D$2:$E$12,2,0)+VLOOKUP(H12,Letnice!$D$2:$E$12,2,0)+VLOOKUP(I12,Letnice!$D$2:$E$12,2,0)</f>
        <v>44</v>
      </c>
      <c r="K12" s="123">
        <f>VLOOKUP(J12,Letnice!$D$16:$E$28,2,0)</f>
        <v>1002</v>
      </c>
      <c r="L12" s="103">
        <v>0</v>
      </c>
      <c r="M12" s="103">
        <v>0</v>
      </c>
      <c r="N12" s="104">
        <v>12.9</v>
      </c>
      <c r="O12" s="105">
        <v>0</v>
      </c>
      <c r="P12" s="104">
        <v>14.65</v>
      </c>
      <c r="Q12" s="105">
        <v>0</v>
      </c>
      <c r="R12" s="104">
        <v>14</v>
      </c>
      <c r="S12" s="105">
        <v>0</v>
      </c>
      <c r="T12" s="104">
        <v>33</v>
      </c>
      <c r="U12" s="105">
        <v>5</v>
      </c>
      <c r="V12" s="105">
        <v>15</v>
      </c>
      <c r="W12" s="106">
        <v>0.39027777777777778</v>
      </c>
      <c r="X12" s="106">
        <v>0.41938657407407409</v>
      </c>
      <c r="Y12" s="107">
        <v>0</v>
      </c>
      <c r="Z12" s="107">
        <v>0</v>
      </c>
      <c r="AA12" s="116">
        <f t="shared" si="0"/>
        <v>2.9108796296296313E-2</v>
      </c>
      <c r="AB12" s="117">
        <f t="shared" si="1"/>
        <v>83.833333333333329</v>
      </c>
      <c r="AC12" s="117">
        <f t="shared" si="2"/>
        <v>178.38333333333333</v>
      </c>
      <c r="AD12" s="110">
        <f t="shared" si="3"/>
        <v>823.61666666666667</v>
      </c>
    </row>
    <row r="13" spans="1:30" s="94" customFormat="1">
      <c r="A13" s="95">
        <v>5</v>
      </c>
      <c r="B13" s="96">
        <v>71</v>
      </c>
      <c r="C13" s="115" t="s">
        <v>120</v>
      </c>
      <c r="D13" s="98" t="s">
        <v>68</v>
      </c>
      <c r="E13" s="99" t="s">
        <v>75</v>
      </c>
      <c r="F13" s="100" t="s">
        <v>161</v>
      </c>
      <c r="G13" s="101">
        <v>2001</v>
      </c>
      <c r="H13" s="101">
        <v>2003</v>
      </c>
      <c r="I13" s="101">
        <v>2003</v>
      </c>
      <c r="J13" s="102">
        <f>VLOOKUP(G13,Letnice!$D$2:$E$12,2,0)+VLOOKUP(H13,Letnice!$D$2:$E$12,2,0)+VLOOKUP(I13,Letnice!$D$2:$E$12,2,0)</f>
        <v>41</v>
      </c>
      <c r="K13" s="123">
        <f>VLOOKUP(J13,Letnice!$D$16:$E$28,2,0)</f>
        <v>1003</v>
      </c>
      <c r="L13" s="103">
        <v>0</v>
      </c>
      <c r="M13" s="103">
        <v>0</v>
      </c>
      <c r="N13" s="104">
        <v>11.7</v>
      </c>
      <c r="O13" s="105">
        <v>0</v>
      </c>
      <c r="P13" s="104">
        <v>14.6</v>
      </c>
      <c r="Q13" s="105">
        <v>0</v>
      </c>
      <c r="R13" s="104">
        <v>12.2</v>
      </c>
      <c r="S13" s="105">
        <v>0</v>
      </c>
      <c r="T13" s="104">
        <v>36.5</v>
      </c>
      <c r="U13" s="105">
        <v>0</v>
      </c>
      <c r="V13" s="105">
        <v>0</v>
      </c>
      <c r="W13" s="106">
        <v>0.4680555555555555</v>
      </c>
      <c r="X13" s="106">
        <v>0.50873842592592589</v>
      </c>
      <c r="Y13" s="107">
        <v>0</v>
      </c>
      <c r="Z13" s="107">
        <v>0</v>
      </c>
      <c r="AA13" s="116">
        <f t="shared" si="0"/>
        <v>4.0682870370370383E-2</v>
      </c>
      <c r="AB13" s="117">
        <f t="shared" si="1"/>
        <v>117.16666666666667</v>
      </c>
      <c r="AC13" s="117">
        <f t="shared" si="2"/>
        <v>192.16666666666669</v>
      </c>
      <c r="AD13" s="110">
        <f t="shared" si="3"/>
        <v>810.83333333333326</v>
      </c>
    </row>
    <row r="14" spans="1:30" s="94" customFormat="1">
      <c r="A14" s="95">
        <v>6</v>
      </c>
      <c r="B14" s="96">
        <v>28</v>
      </c>
      <c r="C14" s="115" t="s">
        <v>143</v>
      </c>
      <c r="D14" s="98" t="s">
        <v>73</v>
      </c>
      <c r="E14" s="99" t="s">
        <v>75</v>
      </c>
      <c r="F14" s="100" t="s">
        <v>152</v>
      </c>
      <c r="G14" s="101">
        <v>2000</v>
      </c>
      <c r="H14" s="101">
        <v>2001</v>
      </c>
      <c r="I14" s="101">
        <v>2000</v>
      </c>
      <c r="J14" s="102">
        <f>VLOOKUP(G14,Letnice!$D$2:$E$12,2,0)+VLOOKUP(H14,Letnice!$D$2:$E$12,2,0)+VLOOKUP(I14,Letnice!$D$2:$E$12,2,0)</f>
        <v>47</v>
      </c>
      <c r="K14" s="123">
        <f>VLOOKUP(J14,Letnice!$D$16:$E$28,2,0)</f>
        <v>1001</v>
      </c>
      <c r="L14" s="103">
        <v>0</v>
      </c>
      <c r="M14" s="103">
        <v>0</v>
      </c>
      <c r="N14" s="104">
        <v>14.9</v>
      </c>
      <c r="O14" s="105">
        <v>0</v>
      </c>
      <c r="P14" s="104">
        <v>16.100000000000001</v>
      </c>
      <c r="Q14" s="105">
        <v>0</v>
      </c>
      <c r="R14" s="104">
        <v>12.62</v>
      </c>
      <c r="S14" s="105">
        <v>0</v>
      </c>
      <c r="T14" s="104">
        <v>29.4</v>
      </c>
      <c r="U14" s="105">
        <v>10</v>
      </c>
      <c r="V14" s="105">
        <v>20</v>
      </c>
      <c r="W14" s="106">
        <v>0.41875000000000001</v>
      </c>
      <c r="X14" s="106">
        <v>0.45165509259259262</v>
      </c>
      <c r="Y14" s="107">
        <v>0</v>
      </c>
      <c r="Z14" s="107">
        <v>0</v>
      </c>
      <c r="AA14" s="116">
        <f t="shared" si="0"/>
        <v>3.2905092592592611E-2</v>
      </c>
      <c r="AB14" s="117">
        <f t="shared" si="1"/>
        <v>94.766666666666666</v>
      </c>
      <c r="AC14" s="117">
        <f t="shared" si="2"/>
        <v>197.78666666666666</v>
      </c>
      <c r="AD14" s="110">
        <f t="shared" si="3"/>
        <v>803.21333333333337</v>
      </c>
    </row>
    <row r="15" spans="1:30" s="94" customFormat="1">
      <c r="A15" s="95">
        <v>7</v>
      </c>
      <c r="B15" s="96">
        <v>42</v>
      </c>
      <c r="C15" s="115" t="s">
        <v>145</v>
      </c>
      <c r="D15" s="98" t="s">
        <v>62</v>
      </c>
      <c r="E15" s="99" t="s">
        <v>75</v>
      </c>
      <c r="F15" s="100" t="s">
        <v>156</v>
      </c>
      <c r="G15" s="101">
        <v>2002</v>
      </c>
      <c r="H15" s="101">
        <v>2000</v>
      </c>
      <c r="I15" s="101">
        <v>2000</v>
      </c>
      <c r="J15" s="102">
        <f>VLOOKUP(G15,Letnice!$D$2:$E$12,2,0)+VLOOKUP(H15,Letnice!$D$2:$E$12,2,0)+VLOOKUP(I15,Letnice!$D$2:$E$12,2,0)</f>
        <v>46</v>
      </c>
      <c r="K15" s="123">
        <f>VLOOKUP(J15,Letnice!$D$16:$E$28,2,0)</f>
        <v>1001</v>
      </c>
      <c r="L15" s="103">
        <v>0</v>
      </c>
      <c r="M15" s="103">
        <v>0</v>
      </c>
      <c r="N15" s="104">
        <v>14.8</v>
      </c>
      <c r="O15" s="105">
        <v>0</v>
      </c>
      <c r="P15" s="104">
        <v>15.2</v>
      </c>
      <c r="Q15" s="105">
        <v>0</v>
      </c>
      <c r="R15" s="104">
        <v>13.1</v>
      </c>
      <c r="S15" s="105">
        <v>0</v>
      </c>
      <c r="T15" s="104">
        <v>28.25</v>
      </c>
      <c r="U15" s="105">
        <v>0</v>
      </c>
      <c r="V15" s="105">
        <v>0</v>
      </c>
      <c r="W15" s="106">
        <v>0.42986111111111108</v>
      </c>
      <c r="X15" s="106">
        <v>0.47618055555555555</v>
      </c>
      <c r="Y15" s="107">
        <v>0</v>
      </c>
      <c r="Z15" s="107">
        <v>0</v>
      </c>
      <c r="AA15" s="116">
        <f t="shared" si="0"/>
        <v>4.6319444444444469E-2</v>
      </c>
      <c r="AB15" s="117">
        <f t="shared" si="1"/>
        <v>133.4</v>
      </c>
      <c r="AC15" s="117">
        <f t="shared" si="2"/>
        <v>204.75</v>
      </c>
      <c r="AD15" s="110">
        <f t="shared" si="3"/>
        <v>796.25</v>
      </c>
    </row>
    <row r="16" spans="1:30" s="94" customFormat="1">
      <c r="A16" s="95">
        <v>8</v>
      </c>
      <c r="B16" s="96">
        <v>19</v>
      </c>
      <c r="C16" s="115" t="s">
        <v>59</v>
      </c>
      <c r="D16" s="98" t="s">
        <v>59</v>
      </c>
      <c r="E16" s="99" t="s">
        <v>75</v>
      </c>
      <c r="F16" s="100" t="s">
        <v>150</v>
      </c>
      <c r="G16" s="101">
        <v>2000</v>
      </c>
      <c r="H16" s="101">
        <v>2000</v>
      </c>
      <c r="I16" s="101">
        <v>2004</v>
      </c>
      <c r="J16" s="102">
        <f>VLOOKUP(G16,Letnice!$D$2:$E$12,2,0)+VLOOKUP(H16,Letnice!$D$2:$E$12,2,0)+VLOOKUP(I16,Letnice!$D$2:$E$12,2,0)</f>
        <v>44</v>
      </c>
      <c r="K16" s="123">
        <f>VLOOKUP(J16,Letnice!$D$16:$E$28,2,0)</f>
        <v>1002</v>
      </c>
      <c r="L16" s="103">
        <v>0</v>
      </c>
      <c r="M16" s="103">
        <v>0</v>
      </c>
      <c r="N16" s="104">
        <v>16.850000000000001</v>
      </c>
      <c r="O16" s="105">
        <v>5</v>
      </c>
      <c r="P16" s="104">
        <v>16</v>
      </c>
      <c r="Q16" s="105">
        <v>0</v>
      </c>
      <c r="R16" s="104">
        <v>13.9</v>
      </c>
      <c r="S16" s="105">
        <v>0</v>
      </c>
      <c r="T16" s="104">
        <v>52.9</v>
      </c>
      <c r="U16" s="105">
        <v>5</v>
      </c>
      <c r="V16" s="105">
        <v>0</v>
      </c>
      <c r="W16" s="106">
        <v>0.40972222222222227</v>
      </c>
      <c r="X16" s="106">
        <v>0.44444444444444442</v>
      </c>
      <c r="Y16" s="107">
        <v>0</v>
      </c>
      <c r="Z16" s="107">
        <v>0</v>
      </c>
      <c r="AA16" s="116">
        <f t="shared" si="0"/>
        <v>3.4722222222222154E-2</v>
      </c>
      <c r="AB16" s="117">
        <f t="shared" si="1"/>
        <v>100</v>
      </c>
      <c r="AC16" s="117">
        <f t="shared" si="2"/>
        <v>209.65</v>
      </c>
      <c r="AD16" s="110">
        <f t="shared" si="3"/>
        <v>792.35</v>
      </c>
    </row>
    <row r="17" spans="1:30" s="94" customFormat="1">
      <c r="A17" s="95">
        <v>9</v>
      </c>
      <c r="B17" s="96">
        <v>15</v>
      </c>
      <c r="C17" s="115" t="s">
        <v>141</v>
      </c>
      <c r="D17" s="98" t="s">
        <v>72</v>
      </c>
      <c r="E17" s="99" t="s">
        <v>75</v>
      </c>
      <c r="F17" s="100" t="s">
        <v>149</v>
      </c>
      <c r="G17" s="101">
        <v>2003</v>
      </c>
      <c r="H17" s="101">
        <v>2004</v>
      </c>
      <c r="I17" s="101">
        <v>2004</v>
      </c>
      <c r="J17" s="102">
        <f>VLOOKUP(G17,Letnice!$D$2:$E$12,2,0)+VLOOKUP(H17,Letnice!$D$2:$E$12,2,0)+VLOOKUP(I17,Letnice!$D$2:$E$12,2,0)</f>
        <v>37</v>
      </c>
      <c r="K17" s="123">
        <f>VLOOKUP(J17,Letnice!$D$16:$E$28,2,0)</f>
        <v>1005</v>
      </c>
      <c r="L17" s="103">
        <v>0</v>
      </c>
      <c r="M17" s="103">
        <v>0</v>
      </c>
      <c r="N17" s="104">
        <v>14</v>
      </c>
      <c r="O17" s="105">
        <v>0</v>
      </c>
      <c r="P17" s="104">
        <v>15.9</v>
      </c>
      <c r="Q17" s="105">
        <v>0</v>
      </c>
      <c r="R17" s="104">
        <v>14.18</v>
      </c>
      <c r="S17" s="105">
        <v>0</v>
      </c>
      <c r="T17" s="104">
        <v>40</v>
      </c>
      <c r="U17" s="105">
        <v>0</v>
      </c>
      <c r="V17" s="105">
        <v>0</v>
      </c>
      <c r="W17" s="106">
        <v>0.40625</v>
      </c>
      <c r="X17" s="106">
        <v>0.4528240740740741</v>
      </c>
      <c r="Y17" s="107">
        <v>0</v>
      </c>
      <c r="Z17" s="107">
        <v>0</v>
      </c>
      <c r="AA17" s="116">
        <f t="shared" si="0"/>
        <v>4.6574074074074101E-2</v>
      </c>
      <c r="AB17" s="117">
        <f t="shared" si="1"/>
        <v>134.13333333333333</v>
      </c>
      <c r="AC17" s="117">
        <f t="shared" si="2"/>
        <v>218.21333333333331</v>
      </c>
      <c r="AD17" s="110">
        <f t="shared" si="3"/>
        <v>786.78666666666663</v>
      </c>
    </row>
    <row r="18" spans="1:30" s="94" customFormat="1">
      <c r="A18" s="95">
        <v>10</v>
      </c>
      <c r="B18" s="96">
        <v>46</v>
      </c>
      <c r="C18" s="115" t="s">
        <v>146</v>
      </c>
      <c r="D18" s="98" t="s">
        <v>62</v>
      </c>
      <c r="E18" s="99" t="s">
        <v>75</v>
      </c>
      <c r="F18" s="100" t="s">
        <v>157</v>
      </c>
      <c r="G18" s="101">
        <v>2004</v>
      </c>
      <c r="H18" s="101">
        <v>2004</v>
      </c>
      <c r="I18" s="101">
        <v>2004</v>
      </c>
      <c r="J18" s="102">
        <f>VLOOKUP(G18,Letnice!$D$2:$E$12,2,0)+VLOOKUP(H18,Letnice!$D$2:$E$12,2,0)+VLOOKUP(I18,Letnice!$D$2:$E$12,2,0)</f>
        <v>36</v>
      </c>
      <c r="K18" s="123">
        <f>VLOOKUP(J18,Letnice!$D$16:$E$28,2,0)</f>
        <v>1005</v>
      </c>
      <c r="L18" s="103">
        <v>0</v>
      </c>
      <c r="M18" s="103">
        <v>0</v>
      </c>
      <c r="N18" s="104">
        <v>17.2</v>
      </c>
      <c r="O18" s="105">
        <v>0</v>
      </c>
      <c r="P18" s="104">
        <v>15.5</v>
      </c>
      <c r="Q18" s="105">
        <v>0</v>
      </c>
      <c r="R18" s="104">
        <v>19.05</v>
      </c>
      <c r="S18" s="105">
        <v>0</v>
      </c>
      <c r="T18" s="104">
        <v>40.700000000000003</v>
      </c>
      <c r="U18" s="105">
        <v>5</v>
      </c>
      <c r="V18" s="105">
        <v>5</v>
      </c>
      <c r="W18" s="106">
        <v>0.43402777777777773</v>
      </c>
      <c r="X18" s="106">
        <v>0.4761111111111111</v>
      </c>
      <c r="Y18" s="107">
        <v>0</v>
      </c>
      <c r="Z18" s="107">
        <v>0</v>
      </c>
      <c r="AA18" s="116">
        <f t="shared" si="0"/>
        <v>4.2083333333333361E-2</v>
      </c>
      <c r="AB18" s="117">
        <f t="shared" si="1"/>
        <v>121.2</v>
      </c>
      <c r="AC18" s="117">
        <f t="shared" si="2"/>
        <v>223.65</v>
      </c>
      <c r="AD18" s="110">
        <f t="shared" si="3"/>
        <v>781.35</v>
      </c>
    </row>
    <row r="19" spans="1:30" s="94" customFormat="1">
      <c r="A19" s="95">
        <v>11</v>
      </c>
      <c r="B19" s="96">
        <v>50</v>
      </c>
      <c r="C19" s="115" t="s">
        <v>98</v>
      </c>
      <c r="D19" s="98" t="s">
        <v>65</v>
      </c>
      <c r="E19" s="99" t="s">
        <v>75</v>
      </c>
      <c r="F19" s="100" t="s">
        <v>158</v>
      </c>
      <c r="G19" s="101">
        <v>2001</v>
      </c>
      <c r="H19" s="101">
        <v>2001</v>
      </c>
      <c r="I19" s="101">
        <v>2001</v>
      </c>
      <c r="J19" s="102">
        <f>VLOOKUP(G19,Letnice!$D$2:$E$12,2,0)+VLOOKUP(H19,Letnice!$D$2:$E$12,2,0)+VLOOKUP(I19,Letnice!$D$2:$E$12,2,0)</f>
        <v>45</v>
      </c>
      <c r="K19" s="123">
        <f>VLOOKUP(J19,Letnice!$D$16:$E$28,2,0)</f>
        <v>1001</v>
      </c>
      <c r="L19" s="103">
        <v>0</v>
      </c>
      <c r="M19" s="103">
        <v>0</v>
      </c>
      <c r="N19" s="104">
        <v>11.8</v>
      </c>
      <c r="O19" s="105">
        <v>5</v>
      </c>
      <c r="P19" s="104">
        <v>13.5</v>
      </c>
      <c r="Q19" s="105">
        <v>0</v>
      </c>
      <c r="R19" s="104">
        <v>10.3</v>
      </c>
      <c r="S19" s="105">
        <v>0</v>
      </c>
      <c r="T19" s="104">
        <v>24.7</v>
      </c>
      <c r="U19" s="105">
        <v>0</v>
      </c>
      <c r="V19" s="105">
        <v>5</v>
      </c>
      <c r="W19" s="106">
        <v>0.44722222222222219</v>
      </c>
      <c r="X19" s="106">
        <v>0.50791666666666668</v>
      </c>
      <c r="Y19" s="107">
        <v>0</v>
      </c>
      <c r="Z19" s="107">
        <v>0</v>
      </c>
      <c r="AA19" s="116">
        <f t="shared" si="0"/>
        <v>6.0694444444444495E-2</v>
      </c>
      <c r="AB19" s="117">
        <f t="shared" si="1"/>
        <v>174.8</v>
      </c>
      <c r="AC19" s="117">
        <f t="shared" si="2"/>
        <v>245.10000000000002</v>
      </c>
      <c r="AD19" s="110">
        <f t="shared" si="3"/>
        <v>755.9</v>
      </c>
    </row>
    <row r="20" spans="1:30" s="94" customFormat="1">
      <c r="A20" s="95">
        <v>12</v>
      </c>
      <c r="B20" s="96">
        <v>84</v>
      </c>
      <c r="C20" s="115" t="s">
        <v>147</v>
      </c>
      <c r="D20" s="98" t="s">
        <v>71</v>
      </c>
      <c r="E20" s="99" t="s">
        <v>75</v>
      </c>
      <c r="F20" s="100" t="s">
        <v>162</v>
      </c>
      <c r="G20" s="101">
        <v>2000</v>
      </c>
      <c r="H20" s="101">
        <v>2002</v>
      </c>
      <c r="I20" s="101">
        <v>2002</v>
      </c>
      <c r="J20" s="102">
        <f>VLOOKUP(G20,Letnice!$D$2:$E$12,2,0)+VLOOKUP(H20,Letnice!$D$2:$E$12,2,0)+VLOOKUP(I20,Letnice!$D$2:$E$12,2,0)</f>
        <v>44</v>
      </c>
      <c r="K20" s="123">
        <f>VLOOKUP(J20,Letnice!$D$16:$E$28,2,0)</f>
        <v>1002</v>
      </c>
      <c r="L20" s="103">
        <v>0</v>
      </c>
      <c r="M20" s="103">
        <v>0</v>
      </c>
      <c r="N20" s="104">
        <v>11.5</v>
      </c>
      <c r="O20" s="105">
        <v>5</v>
      </c>
      <c r="P20" s="104">
        <v>14.2</v>
      </c>
      <c r="Q20" s="105">
        <v>0</v>
      </c>
      <c r="R20" s="104">
        <v>12.63</v>
      </c>
      <c r="S20" s="105">
        <v>0</v>
      </c>
      <c r="T20" s="104">
        <v>36</v>
      </c>
      <c r="U20" s="105">
        <v>5</v>
      </c>
      <c r="V20" s="105">
        <v>0</v>
      </c>
      <c r="W20" s="106">
        <v>0.47986111111111113</v>
      </c>
      <c r="X20" s="106">
        <v>0.53778935185185184</v>
      </c>
      <c r="Y20" s="107">
        <v>0</v>
      </c>
      <c r="Z20" s="107">
        <v>0</v>
      </c>
      <c r="AA20" s="116">
        <f t="shared" si="0"/>
        <v>5.7928240740740711E-2</v>
      </c>
      <c r="AB20" s="117">
        <f t="shared" si="1"/>
        <v>166.83333333333334</v>
      </c>
      <c r="AC20" s="117">
        <f t="shared" si="2"/>
        <v>251.16333333333336</v>
      </c>
      <c r="AD20" s="110">
        <f t="shared" si="3"/>
        <v>750.83666666666659</v>
      </c>
    </row>
    <row r="21" spans="1:30" s="94" customFormat="1">
      <c r="A21" s="95">
        <v>13</v>
      </c>
      <c r="B21" s="96">
        <v>41</v>
      </c>
      <c r="C21" s="115" t="s">
        <v>60</v>
      </c>
      <c r="D21" s="98" t="s">
        <v>74</v>
      </c>
      <c r="E21" s="99" t="s">
        <v>75</v>
      </c>
      <c r="F21" s="100" t="s">
        <v>155</v>
      </c>
      <c r="G21" s="101">
        <v>2003</v>
      </c>
      <c r="H21" s="101">
        <v>2003</v>
      </c>
      <c r="I21" s="101">
        <v>2003</v>
      </c>
      <c r="J21" s="102">
        <f>VLOOKUP(G21,Letnice!$D$2:$E$12,2,0)+VLOOKUP(H21,Letnice!$D$2:$E$12,2,0)+VLOOKUP(I21,Letnice!$D$2:$E$12,2,0)</f>
        <v>39</v>
      </c>
      <c r="K21" s="123">
        <f>VLOOKUP(J21,Letnice!$D$16:$E$28,2,0)</f>
        <v>1003</v>
      </c>
      <c r="L21" s="103">
        <v>0</v>
      </c>
      <c r="M21" s="103">
        <v>0</v>
      </c>
      <c r="N21" s="104">
        <v>13.9</v>
      </c>
      <c r="O21" s="105">
        <v>5</v>
      </c>
      <c r="P21" s="104">
        <v>16.7</v>
      </c>
      <c r="Q21" s="105">
        <v>0</v>
      </c>
      <c r="R21" s="104">
        <v>15.38</v>
      </c>
      <c r="S21" s="105">
        <v>0</v>
      </c>
      <c r="T21" s="104">
        <v>55.4</v>
      </c>
      <c r="U21" s="105">
        <v>5</v>
      </c>
      <c r="V21" s="105">
        <v>20</v>
      </c>
      <c r="W21" s="106">
        <v>0.4284722222222222</v>
      </c>
      <c r="X21" s="106">
        <v>0.48282407407407407</v>
      </c>
      <c r="Y21" s="107">
        <v>0</v>
      </c>
      <c r="Z21" s="107">
        <v>0</v>
      </c>
      <c r="AA21" s="116">
        <f t="shared" si="0"/>
        <v>5.4351851851851873E-2</v>
      </c>
      <c r="AB21" s="117">
        <f t="shared" si="1"/>
        <v>156.53333333333333</v>
      </c>
      <c r="AC21" s="117">
        <f t="shared" si="2"/>
        <v>287.9133333333333</v>
      </c>
      <c r="AD21" s="110">
        <f t="shared" si="3"/>
        <v>715.0866666666667</v>
      </c>
    </row>
    <row r="22" spans="1:30" s="94" customFormat="1">
      <c r="A22" s="95">
        <v>14</v>
      </c>
      <c r="B22" s="96">
        <v>33</v>
      </c>
      <c r="C22" s="115" t="s">
        <v>61</v>
      </c>
      <c r="D22" s="98" t="s">
        <v>74</v>
      </c>
      <c r="E22" s="99" t="s">
        <v>75</v>
      </c>
      <c r="F22" s="100" t="s">
        <v>153</v>
      </c>
      <c r="G22" s="101">
        <v>2003</v>
      </c>
      <c r="H22" s="101">
        <v>2002</v>
      </c>
      <c r="I22" s="101">
        <v>2003</v>
      </c>
      <c r="J22" s="102">
        <f>VLOOKUP(G22,Letnice!$D$2:$E$12,2,0)+VLOOKUP(H22,Letnice!$D$2:$E$12,2,0)+VLOOKUP(I22,Letnice!$D$2:$E$12,2,0)</f>
        <v>40</v>
      </c>
      <c r="K22" s="123">
        <f>VLOOKUP(J22,Letnice!$D$16:$E$28,2,0)</f>
        <v>1003</v>
      </c>
      <c r="L22" s="103">
        <v>0</v>
      </c>
      <c r="M22" s="103">
        <v>0</v>
      </c>
      <c r="N22" s="104">
        <v>14.3</v>
      </c>
      <c r="O22" s="105">
        <v>5</v>
      </c>
      <c r="P22" s="104">
        <v>16.100000000000001</v>
      </c>
      <c r="Q22" s="105">
        <v>0</v>
      </c>
      <c r="R22" s="104">
        <v>15.48</v>
      </c>
      <c r="S22" s="105">
        <v>5</v>
      </c>
      <c r="T22" s="104">
        <v>33.5</v>
      </c>
      <c r="U22" s="105">
        <v>0</v>
      </c>
      <c r="V22" s="105">
        <v>20</v>
      </c>
      <c r="W22" s="106">
        <v>0.42152777777777778</v>
      </c>
      <c r="X22" s="106">
        <v>0.48773148148148149</v>
      </c>
      <c r="Y22" s="107">
        <v>0</v>
      </c>
      <c r="Z22" s="107">
        <v>0</v>
      </c>
      <c r="AA22" s="116">
        <f t="shared" si="0"/>
        <v>6.6203703703703709E-2</v>
      </c>
      <c r="AB22" s="117">
        <f t="shared" si="1"/>
        <v>190.66666666666666</v>
      </c>
      <c r="AC22" s="117">
        <f t="shared" si="2"/>
        <v>300.04666666666668</v>
      </c>
      <c r="AD22" s="110">
        <f t="shared" si="3"/>
        <v>702.95333333333338</v>
      </c>
    </row>
    <row r="23" spans="1:30" s="94" customFormat="1">
      <c r="A23" s="95">
        <v>15</v>
      </c>
      <c r="B23" s="96">
        <v>37</v>
      </c>
      <c r="C23" s="115" t="s">
        <v>144</v>
      </c>
      <c r="D23" s="98" t="s">
        <v>73</v>
      </c>
      <c r="E23" s="99" t="s">
        <v>75</v>
      </c>
      <c r="F23" s="100" t="s">
        <v>154</v>
      </c>
      <c r="G23" s="101">
        <v>2002</v>
      </c>
      <c r="H23" s="101">
        <v>2002</v>
      </c>
      <c r="I23" s="101">
        <v>2002</v>
      </c>
      <c r="J23" s="102">
        <f>VLOOKUP(G23,Letnice!$D$2:$E$12,2,0)+VLOOKUP(H23,Letnice!$D$2:$E$12,2,0)+VLOOKUP(I23,Letnice!$D$2:$E$12,2,0)</f>
        <v>42</v>
      </c>
      <c r="K23" s="123">
        <f>VLOOKUP(J23,Letnice!$D$16:$E$28,2,0)</f>
        <v>1002</v>
      </c>
      <c r="L23" s="103">
        <v>0</v>
      </c>
      <c r="M23" s="103">
        <v>0</v>
      </c>
      <c r="N23" s="104">
        <v>17.2</v>
      </c>
      <c r="O23" s="105">
        <v>15</v>
      </c>
      <c r="P23" s="104">
        <v>15.7</v>
      </c>
      <c r="Q23" s="105">
        <v>0</v>
      </c>
      <c r="R23" s="104">
        <v>16.98</v>
      </c>
      <c r="S23" s="105">
        <v>5</v>
      </c>
      <c r="T23" s="104">
        <v>40.700000000000003</v>
      </c>
      <c r="U23" s="105">
        <v>10</v>
      </c>
      <c r="V23" s="105">
        <v>20</v>
      </c>
      <c r="W23" s="106">
        <v>0.42708333333333331</v>
      </c>
      <c r="X23" s="106">
        <v>0.48850694444444448</v>
      </c>
      <c r="Y23" s="107">
        <v>0</v>
      </c>
      <c r="Z23" s="107">
        <v>0</v>
      </c>
      <c r="AA23" s="116">
        <f t="shared" si="0"/>
        <v>6.1423611111111165E-2</v>
      </c>
      <c r="AB23" s="117">
        <f t="shared" si="1"/>
        <v>176.9</v>
      </c>
      <c r="AC23" s="117">
        <f t="shared" si="2"/>
        <v>317.48</v>
      </c>
      <c r="AD23" s="110">
        <f t="shared" si="3"/>
        <v>684.52</v>
      </c>
    </row>
    <row r="24" spans="1:30" s="94" customFormat="1">
      <c r="A24" s="95">
        <v>16</v>
      </c>
      <c r="B24" s="96">
        <v>24</v>
      </c>
      <c r="C24" s="115" t="s">
        <v>142</v>
      </c>
      <c r="D24" s="98" t="s">
        <v>59</v>
      </c>
      <c r="E24" s="99" t="s">
        <v>75</v>
      </c>
      <c r="F24" s="100" t="s">
        <v>151</v>
      </c>
      <c r="G24" s="101">
        <v>2003</v>
      </c>
      <c r="H24" s="101">
        <v>2003</v>
      </c>
      <c r="I24" s="101">
        <v>2003</v>
      </c>
      <c r="J24" s="102">
        <f>VLOOKUP(G24,Letnice!$D$2:$E$12,2,0)+VLOOKUP(H24,Letnice!$D$2:$E$12,2,0)+VLOOKUP(I24,Letnice!$D$2:$E$12,2,0)</f>
        <v>39</v>
      </c>
      <c r="K24" s="123">
        <f>VLOOKUP(J24,Letnice!$D$16:$E$28,2,0)</f>
        <v>1003</v>
      </c>
      <c r="L24" s="103">
        <v>0</v>
      </c>
      <c r="M24" s="103">
        <v>0</v>
      </c>
      <c r="N24" s="104">
        <v>15.8</v>
      </c>
      <c r="O24" s="105">
        <v>10</v>
      </c>
      <c r="P24" s="104">
        <v>19.7</v>
      </c>
      <c r="Q24" s="105">
        <v>0</v>
      </c>
      <c r="R24" s="104">
        <v>16.25</v>
      </c>
      <c r="S24" s="105">
        <v>15</v>
      </c>
      <c r="T24" s="104">
        <v>62.7</v>
      </c>
      <c r="U24" s="105">
        <v>0</v>
      </c>
      <c r="V24" s="105">
        <v>5</v>
      </c>
      <c r="W24" s="106">
        <v>0.4145833333333333</v>
      </c>
      <c r="X24" s="106">
        <v>0.48668981481481483</v>
      </c>
      <c r="Y24" s="107">
        <v>0</v>
      </c>
      <c r="Z24" s="107">
        <v>0</v>
      </c>
      <c r="AA24" s="116">
        <f t="shared" si="0"/>
        <v>7.2106481481481521E-2</v>
      </c>
      <c r="AB24" s="117">
        <f t="shared" si="1"/>
        <v>207.66666666666666</v>
      </c>
      <c r="AC24" s="117">
        <f t="shared" si="2"/>
        <v>352.11666666666667</v>
      </c>
      <c r="AD24" s="110">
        <f t="shared" si="3"/>
        <v>650.88333333333333</v>
      </c>
    </row>
    <row r="26" spans="1:30" s="88" customFormat="1">
      <c r="A26" s="68" t="str">
        <f>Osnovni_podatki!A10</f>
        <v>Predsednica tekmovalnega odbora: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N26" s="69" t="str">
        <f>Osnovni_podatki!A11</f>
        <v>Predsednik B komisije:</v>
      </c>
      <c r="O26" s="68"/>
      <c r="P26" s="68"/>
      <c r="Q26" s="68"/>
      <c r="R26" s="70"/>
      <c r="S26" s="68"/>
      <c r="T26" s="68"/>
      <c r="U26" s="68"/>
      <c r="V26" s="68"/>
      <c r="W26" s="71"/>
      <c r="X26" s="71"/>
      <c r="Y26" s="71"/>
      <c r="Z26" s="72"/>
      <c r="AA26" s="71"/>
      <c r="AB26" s="73"/>
      <c r="AC26" s="68"/>
      <c r="AD26" s="74" t="str">
        <f>Osnovni_podatki!A12</f>
        <v>Vodja tekmovanja:</v>
      </c>
    </row>
    <row r="27" spans="1:30" s="88" customFormat="1">
      <c r="A27" s="68" t="str">
        <f>Osnovni_podatki!B10</f>
        <v>Nina KOTAR, GČ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N27" s="76" t="str">
        <f>Osnovni_podatki!B11</f>
        <v>Gašper MAV, VGČ ORG I.</v>
      </c>
      <c r="O27" s="68"/>
      <c r="P27" s="68"/>
      <c r="Q27" s="68"/>
      <c r="R27" s="70"/>
      <c r="S27" s="68"/>
      <c r="T27" s="68"/>
      <c r="U27" s="68"/>
      <c r="V27" s="68"/>
      <c r="W27" s="71"/>
      <c r="X27" s="71"/>
      <c r="Y27" s="71"/>
      <c r="Z27" s="72"/>
      <c r="AA27" s="71"/>
      <c r="AB27" s="73"/>
      <c r="AC27" s="68"/>
      <c r="AD27" s="75" t="str">
        <f>Osnovni_podatki!B12</f>
        <v>Boštjan NAROBE, GČ I.</v>
      </c>
    </row>
  </sheetData>
  <sheetProtection selectLockedCells="1"/>
  <sortState ref="B9:AD24">
    <sortCondition descending="1" ref="AD9:AD24"/>
  </sortState>
  <mergeCells count="30">
    <mergeCell ref="A4:AD4"/>
    <mergeCell ref="A6:A8"/>
    <mergeCell ref="B6:B8"/>
    <mergeCell ref="C6:C8"/>
    <mergeCell ref="D6:D8"/>
    <mergeCell ref="E6:E8"/>
    <mergeCell ref="F6:F8"/>
    <mergeCell ref="G6:I6"/>
    <mergeCell ref="J6:J8"/>
    <mergeCell ref="K6:K8"/>
    <mergeCell ref="AD6:AD8"/>
    <mergeCell ref="G7:G8"/>
    <mergeCell ref="H7:H8"/>
    <mergeCell ref="I7:I8"/>
    <mergeCell ref="N7:O7"/>
    <mergeCell ref="P7:Q7"/>
    <mergeCell ref="R7:S7"/>
    <mergeCell ref="AB6:AB8"/>
    <mergeCell ref="AC6:AC8"/>
    <mergeCell ref="L6:L8"/>
    <mergeCell ref="N6:O6"/>
    <mergeCell ref="T7:U7"/>
    <mergeCell ref="X6:X8"/>
    <mergeCell ref="Y6:Y8"/>
    <mergeCell ref="Z6:Z8"/>
    <mergeCell ref="AA6:AA8"/>
    <mergeCell ref="P6:Q6"/>
    <mergeCell ref="R6:S6"/>
    <mergeCell ref="T6:U6"/>
    <mergeCell ref="W6:W8"/>
  </mergeCells>
  <pageMargins left="0.19685039370078741" right="0.19685039370078741" top="0.39370078740157483" bottom="0.39370078740157483" header="0" footer="0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 tint="-0.34998626667073579"/>
    <pageSetUpPr fitToPage="1"/>
  </sheetPr>
  <dimension ref="A1:Z23"/>
  <sheetViews>
    <sheetView showGridLines="0" zoomScale="85" zoomScaleNormal="85" zoomScaleSheetLayoutView="85" workbookViewId="0">
      <selection activeCell="A9" sqref="A9:A17"/>
    </sheetView>
  </sheetViews>
  <sheetFormatPr defaultRowHeight="12.75"/>
  <cols>
    <col min="1" max="2" width="5.7109375" customWidth="1"/>
    <col min="3" max="3" width="22.7109375" customWidth="1"/>
    <col min="4" max="4" width="12.7109375" customWidth="1"/>
    <col min="5" max="5" width="15.28515625" customWidth="1"/>
    <col min="6" max="6" width="25.7109375" customWidth="1"/>
    <col min="7" max="7" width="7.7109375" customWidth="1"/>
    <col min="8" max="8" width="3.5703125" style="38" customWidth="1"/>
    <col min="9" max="9" width="7.7109375" style="38" customWidth="1"/>
    <col min="10" max="10" width="7.7109375" style="5" customWidth="1"/>
    <col min="11" max="13" width="7.7109375" customWidth="1"/>
    <col min="14" max="14" width="7.7109375" style="2" customWidth="1"/>
    <col min="15" max="18" width="7.7109375" customWidth="1"/>
    <col min="19" max="20" width="10.42578125" style="6" customWidth="1"/>
    <col min="21" max="21" width="5" style="6" customWidth="1"/>
    <col min="22" max="22" width="5" style="34" customWidth="1"/>
    <col min="23" max="23" width="8.7109375" style="6" customWidth="1"/>
    <col min="24" max="24" width="8.7109375" style="5" customWidth="1"/>
    <col min="25" max="25" width="8" style="1" customWidth="1"/>
    <col min="26" max="26" width="9.7109375" style="1" customWidth="1"/>
  </cols>
  <sheetData>
    <row r="1" spans="1:26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16"/>
      <c r="J1" s="16"/>
      <c r="K1" s="16"/>
      <c r="M1" s="35" t="str">
        <f>Osnovni_podatki!B6</f>
        <v>12. tekmovanje v gasilski orientaciji Regije Ljubljana III 2016</v>
      </c>
      <c r="O1" s="17"/>
      <c r="P1" s="17"/>
      <c r="Q1" s="17"/>
      <c r="R1" s="17"/>
      <c r="S1" s="17"/>
      <c r="T1" s="17"/>
      <c r="U1" s="17"/>
      <c r="V1" s="31"/>
      <c r="W1" s="17"/>
      <c r="X1" s="18"/>
      <c r="Y1" s="18"/>
      <c r="Z1" s="19" t="str">
        <f>Osnovni_podatki!B8&amp;", "&amp;TEXT(Osnovni_podatki!B9, "dd. mmmm yyyy")</f>
        <v>Radomlje (GZ Domžale), 28. maj 2016</v>
      </c>
    </row>
    <row r="2" spans="1:26" s="1" customFormat="1" ht="18">
      <c r="A2" s="20"/>
      <c r="B2" s="20"/>
      <c r="C2" s="9"/>
      <c r="D2" s="21"/>
      <c r="E2" s="21"/>
      <c r="F2" s="21"/>
      <c r="G2" s="21"/>
      <c r="H2" s="36"/>
      <c r="I2" s="36"/>
      <c r="J2" s="21"/>
      <c r="K2" s="21"/>
      <c r="L2" s="20"/>
      <c r="M2" s="22"/>
      <c r="N2" s="25"/>
      <c r="O2" s="26"/>
      <c r="P2" s="23"/>
      <c r="Q2" s="24"/>
      <c r="R2" s="22"/>
      <c r="S2" s="21"/>
      <c r="T2" s="22"/>
      <c r="U2" s="22"/>
      <c r="V2" s="32"/>
      <c r="W2" s="24"/>
      <c r="X2" s="24"/>
      <c r="Y2" s="20"/>
      <c r="Z2" s="27"/>
    </row>
    <row r="3" spans="1:26" ht="18.75" customHeight="1">
      <c r="A3" s="9"/>
      <c r="B3" s="9"/>
      <c r="C3" s="9"/>
      <c r="D3" s="9"/>
      <c r="E3" s="9"/>
      <c r="F3" s="9"/>
      <c r="G3" s="9"/>
      <c r="H3" s="37"/>
      <c r="I3" s="37"/>
      <c r="J3" s="9"/>
      <c r="K3" s="9"/>
      <c r="L3" s="28"/>
      <c r="M3" s="28"/>
      <c r="N3" s="28"/>
      <c r="O3" s="9"/>
      <c r="P3" s="28"/>
      <c r="Q3" s="7"/>
      <c r="R3" s="9"/>
      <c r="S3" s="9"/>
      <c r="T3" s="9"/>
      <c r="U3" s="9"/>
      <c r="V3" s="33"/>
      <c r="W3" s="7"/>
      <c r="X3" s="8"/>
      <c r="Y3" s="20"/>
      <c r="Z3" s="20"/>
    </row>
    <row r="4" spans="1:26" ht="18" customHeight="1">
      <c r="A4" s="186" t="s">
        <v>193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8"/>
    </row>
    <row r="5" spans="1:26" ht="18" customHeight="1">
      <c r="A5" s="9"/>
      <c r="B5" s="9"/>
      <c r="C5" s="30"/>
      <c r="D5" s="9"/>
      <c r="E5" s="9"/>
      <c r="F5" s="9"/>
      <c r="G5" s="9"/>
      <c r="H5" s="37"/>
      <c r="I5" s="3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33"/>
      <c r="W5" s="20"/>
      <c r="X5" s="20"/>
      <c r="Y5" s="20"/>
      <c r="Z5" s="20"/>
    </row>
    <row r="6" spans="1:26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52" t="s">
        <v>17</v>
      </c>
      <c r="H6" s="156" t="s">
        <v>21</v>
      </c>
      <c r="I6" s="65" t="s">
        <v>40</v>
      </c>
      <c r="J6" s="162" t="s">
        <v>41</v>
      </c>
      <c r="K6" s="163"/>
      <c r="L6" s="178" t="s">
        <v>42</v>
      </c>
      <c r="M6" s="179"/>
      <c r="N6" s="178" t="s">
        <v>43</v>
      </c>
      <c r="O6" s="179"/>
      <c r="P6" s="178" t="s">
        <v>44</v>
      </c>
      <c r="Q6" s="179"/>
      <c r="R6" s="65" t="s">
        <v>45</v>
      </c>
      <c r="S6" s="175" t="s">
        <v>4</v>
      </c>
      <c r="T6" s="159" t="s">
        <v>19</v>
      </c>
      <c r="U6" s="156" t="s">
        <v>38</v>
      </c>
      <c r="V6" s="146" t="s">
        <v>35</v>
      </c>
      <c r="W6" s="159" t="s">
        <v>6</v>
      </c>
      <c r="X6" s="159" t="s">
        <v>5</v>
      </c>
      <c r="Y6" s="159" t="s">
        <v>8</v>
      </c>
      <c r="Z6" s="156" t="s">
        <v>0</v>
      </c>
    </row>
    <row r="7" spans="1:26" ht="63" customHeight="1">
      <c r="A7" s="152"/>
      <c r="B7" s="152"/>
      <c r="C7" s="152"/>
      <c r="D7" s="152"/>
      <c r="E7" s="157"/>
      <c r="F7" s="152"/>
      <c r="G7" s="152"/>
      <c r="H7" s="157"/>
      <c r="I7" s="114" t="s">
        <v>18</v>
      </c>
      <c r="J7" s="152" t="s">
        <v>33</v>
      </c>
      <c r="K7" s="152"/>
      <c r="L7" s="152" t="s">
        <v>32</v>
      </c>
      <c r="M7" s="152"/>
      <c r="N7" s="152" t="s">
        <v>49</v>
      </c>
      <c r="O7" s="152"/>
      <c r="P7" s="152" t="s">
        <v>46</v>
      </c>
      <c r="Q7" s="152"/>
      <c r="R7" s="114" t="s">
        <v>37</v>
      </c>
      <c r="S7" s="176"/>
      <c r="T7" s="159"/>
      <c r="U7" s="157"/>
      <c r="V7" s="147"/>
      <c r="W7" s="159"/>
      <c r="X7" s="159"/>
      <c r="Y7" s="159"/>
      <c r="Z7" s="157"/>
    </row>
    <row r="8" spans="1:26" ht="15" customHeight="1">
      <c r="A8" s="152"/>
      <c r="B8" s="152"/>
      <c r="C8" s="152"/>
      <c r="D8" s="152"/>
      <c r="E8" s="158"/>
      <c r="F8" s="152"/>
      <c r="G8" s="152"/>
      <c r="H8" s="158"/>
      <c r="I8" s="113" t="s">
        <v>48</v>
      </c>
      <c r="J8" s="113" t="s">
        <v>47</v>
      </c>
      <c r="K8" s="113" t="s">
        <v>48</v>
      </c>
      <c r="L8" s="113" t="s">
        <v>47</v>
      </c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48</v>
      </c>
      <c r="S8" s="177"/>
      <c r="T8" s="159"/>
      <c r="U8" s="158"/>
      <c r="V8" s="148"/>
      <c r="W8" s="159"/>
      <c r="X8" s="159"/>
      <c r="Y8" s="159"/>
      <c r="Z8" s="158"/>
    </row>
    <row r="9" spans="1:26" s="94" customFormat="1">
      <c r="A9" s="95">
        <v>1</v>
      </c>
      <c r="B9" s="118">
        <v>60</v>
      </c>
      <c r="C9" s="119" t="s">
        <v>68</v>
      </c>
      <c r="D9" s="98" t="s">
        <v>68</v>
      </c>
      <c r="E9" s="99" t="s">
        <v>75</v>
      </c>
      <c r="F9" s="100" t="s">
        <v>173</v>
      </c>
      <c r="G9" s="123">
        <v>1000</v>
      </c>
      <c r="H9" s="103">
        <v>0</v>
      </c>
      <c r="I9" s="103">
        <v>0</v>
      </c>
      <c r="J9" s="104">
        <v>12</v>
      </c>
      <c r="K9" s="105">
        <v>0</v>
      </c>
      <c r="L9" s="120">
        <v>22.54</v>
      </c>
      <c r="M9" s="121">
        <v>0</v>
      </c>
      <c r="N9" s="104">
        <v>26</v>
      </c>
      <c r="O9" s="105">
        <v>5</v>
      </c>
      <c r="P9" s="120">
        <v>21</v>
      </c>
      <c r="Q9" s="121">
        <v>0</v>
      </c>
      <c r="R9" s="105">
        <v>0</v>
      </c>
      <c r="S9" s="122">
        <v>0.46388888888888885</v>
      </c>
      <c r="T9" s="122">
        <v>0.48703703703703699</v>
      </c>
      <c r="U9" s="107">
        <v>0</v>
      </c>
      <c r="V9" s="107">
        <v>0</v>
      </c>
      <c r="W9" s="108">
        <f t="shared" ref="W9:W17" si="0">T9-S9</f>
        <v>2.314814814814814E-2</v>
      </c>
      <c r="X9" s="117">
        <f t="shared" ref="X9:X17" si="1">((((HOUR(W9))*3600)+((MINUTE(W9))*60)+(SECOND(W9)))*2)/60</f>
        <v>66.666666666666671</v>
      </c>
      <c r="Y9" s="117">
        <f t="shared" ref="Y9:Y17" si="2">H9+I9+J9+K9+L9+M9+N9+O9+P9+Q9+R9+U9+V9+X9</f>
        <v>153.20666666666665</v>
      </c>
      <c r="Z9" s="110">
        <f t="shared" ref="Z9:Z17" si="3">G9-Y9</f>
        <v>846.79333333333329</v>
      </c>
    </row>
    <row r="10" spans="1:26" s="94" customFormat="1">
      <c r="A10" s="95">
        <v>2</v>
      </c>
      <c r="B10" s="118">
        <v>73</v>
      </c>
      <c r="C10" s="119" t="s">
        <v>166</v>
      </c>
      <c r="D10" s="98" t="s">
        <v>68</v>
      </c>
      <c r="E10" s="99" t="s">
        <v>75</v>
      </c>
      <c r="F10" s="100" t="s">
        <v>175</v>
      </c>
      <c r="G10" s="123">
        <v>1000</v>
      </c>
      <c r="H10" s="103">
        <v>0</v>
      </c>
      <c r="I10" s="103">
        <v>0</v>
      </c>
      <c r="J10" s="104">
        <v>13.5</v>
      </c>
      <c r="K10" s="105">
        <v>10</v>
      </c>
      <c r="L10" s="120">
        <v>23.97</v>
      </c>
      <c r="M10" s="121">
        <v>0</v>
      </c>
      <c r="N10" s="104">
        <v>27.8</v>
      </c>
      <c r="O10" s="105">
        <v>0</v>
      </c>
      <c r="P10" s="120">
        <v>20.100000000000001</v>
      </c>
      <c r="Q10" s="121">
        <v>0</v>
      </c>
      <c r="R10" s="105">
        <v>0</v>
      </c>
      <c r="S10" s="122">
        <v>0.47361111111111115</v>
      </c>
      <c r="T10" s="122">
        <v>0.49944444444444441</v>
      </c>
      <c r="U10" s="107">
        <v>0</v>
      </c>
      <c r="V10" s="107">
        <v>0</v>
      </c>
      <c r="W10" s="108">
        <f t="shared" si="0"/>
        <v>2.5833333333333264E-2</v>
      </c>
      <c r="X10" s="117">
        <f t="shared" si="1"/>
        <v>74.400000000000006</v>
      </c>
      <c r="Y10" s="117">
        <f t="shared" si="2"/>
        <v>169.77</v>
      </c>
      <c r="Z10" s="110">
        <f t="shared" si="3"/>
        <v>830.23</v>
      </c>
    </row>
    <row r="11" spans="1:26" s="94" customFormat="1">
      <c r="A11" s="95">
        <v>3</v>
      </c>
      <c r="B11" s="118">
        <v>63</v>
      </c>
      <c r="C11" s="119" t="s">
        <v>165</v>
      </c>
      <c r="D11" s="98" t="s">
        <v>65</v>
      </c>
      <c r="E11" s="99" t="s">
        <v>75</v>
      </c>
      <c r="F11" s="100" t="s">
        <v>174</v>
      </c>
      <c r="G11" s="123">
        <v>1000</v>
      </c>
      <c r="H11" s="103">
        <v>0</v>
      </c>
      <c r="I11" s="103">
        <v>0</v>
      </c>
      <c r="J11" s="104">
        <v>13.5</v>
      </c>
      <c r="K11" s="105">
        <v>0</v>
      </c>
      <c r="L11" s="120">
        <v>30.5</v>
      </c>
      <c r="M11" s="121">
        <v>0</v>
      </c>
      <c r="N11" s="104">
        <v>30.6</v>
      </c>
      <c r="O11" s="105">
        <v>5</v>
      </c>
      <c r="P11" s="120">
        <v>20.2</v>
      </c>
      <c r="Q11" s="121">
        <v>0</v>
      </c>
      <c r="R11" s="105">
        <v>10</v>
      </c>
      <c r="S11" s="122">
        <v>0.46180555555555558</v>
      </c>
      <c r="T11" s="122">
        <v>0.48893518518518514</v>
      </c>
      <c r="U11" s="107">
        <v>0</v>
      </c>
      <c r="V11" s="107">
        <v>0</v>
      </c>
      <c r="W11" s="108">
        <f t="shared" si="0"/>
        <v>2.7129629629629559E-2</v>
      </c>
      <c r="X11" s="117">
        <f t="shared" si="1"/>
        <v>78.13333333333334</v>
      </c>
      <c r="Y11" s="117">
        <f t="shared" si="2"/>
        <v>187.93333333333334</v>
      </c>
      <c r="Z11" s="110">
        <f t="shared" si="3"/>
        <v>812.06666666666661</v>
      </c>
    </row>
    <row r="12" spans="1:26" s="94" customFormat="1">
      <c r="A12" s="95">
        <v>4</v>
      </c>
      <c r="B12" s="118">
        <v>7</v>
      </c>
      <c r="C12" s="119" t="s">
        <v>56</v>
      </c>
      <c r="D12" s="98" t="s">
        <v>72</v>
      </c>
      <c r="E12" s="99" t="s">
        <v>75</v>
      </c>
      <c r="F12" s="100" t="s">
        <v>168</v>
      </c>
      <c r="G12" s="123">
        <v>1000</v>
      </c>
      <c r="H12" s="103">
        <v>0</v>
      </c>
      <c r="I12" s="103">
        <v>0</v>
      </c>
      <c r="J12" s="104">
        <v>15.7</v>
      </c>
      <c r="K12" s="105">
        <v>10</v>
      </c>
      <c r="L12" s="120">
        <v>25.95</v>
      </c>
      <c r="M12" s="121">
        <v>20</v>
      </c>
      <c r="N12" s="104">
        <v>26.02</v>
      </c>
      <c r="O12" s="105">
        <v>0</v>
      </c>
      <c r="P12" s="120">
        <v>27.1</v>
      </c>
      <c r="Q12" s="121">
        <v>12</v>
      </c>
      <c r="R12" s="105">
        <v>5</v>
      </c>
      <c r="S12" s="122">
        <v>0.39861111111111108</v>
      </c>
      <c r="T12" s="122">
        <v>0.42343749999999997</v>
      </c>
      <c r="U12" s="107">
        <v>0</v>
      </c>
      <c r="V12" s="107">
        <v>0</v>
      </c>
      <c r="W12" s="108">
        <f t="shared" si="0"/>
        <v>2.4826388888888884E-2</v>
      </c>
      <c r="X12" s="117">
        <f t="shared" si="1"/>
        <v>71.5</v>
      </c>
      <c r="Y12" s="117">
        <f t="shared" si="2"/>
        <v>213.27</v>
      </c>
      <c r="Z12" s="110">
        <f t="shared" si="3"/>
        <v>786.73</v>
      </c>
    </row>
    <row r="13" spans="1:26" s="94" customFormat="1">
      <c r="A13" s="95">
        <v>5</v>
      </c>
      <c r="B13" s="118">
        <v>1</v>
      </c>
      <c r="C13" s="119" t="s">
        <v>140</v>
      </c>
      <c r="D13" s="98" t="s">
        <v>72</v>
      </c>
      <c r="E13" s="99" t="s">
        <v>75</v>
      </c>
      <c r="F13" s="100" t="s">
        <v>167</v>
      </c>
      <c r="G13" s="123">
        <v>1000</v>
      </c>
      <c r="H13" s="103">
        <v>0</v>
      </c>
      <c r="I13" s="103">
        <v>0</v>
      </c>
      <c r="J13" s="104">
        <v>19.600000000000001</v>
      </c>
      <c r="K13" s="105">
        <v>0</v>
      </c>
      <c r="L13" s="120">
        <v>29.69</v>
      </c>
      <c r="M13" s="121">
        <v>10</v>
      </c>
      <c r="N13" s="104">
        <v>31.5</v>
      </c>
      <c r="O13" s="105">
        <v>5</v>
      </c>
      <c r="P13" s="120">
        <v>26.2</v>
      </c>
      <c r="Q13" s="121">
        <v>10</v>
      </c>
      <c r="R13" s="105">
        <v>0</v>
      </c>
      <c r="S13" s="122">
        <v>0.39166666666666666</v>
      </c>
      <c r="T13" s="122">
        <v>0.42439814814814819</v>
      </c>
      <c r="U13" s="107">
        <v>0</v>
      </c>
      <c r="V13" s="107">
        <v>0</v>
      </c>
      <c r="W13" s="108">
        <f t="shared" si="0"/>
        <v>3.2731481481481528E-2</v>
      </c>
      <c r="X13" s="117">
        <f t="shared" si="1"/>
        <v>94.266666666666666</v>
      </c>
      <c r="Y13" s="117">
        <f t="shared" si="2"/>
        <v>226.25666666666666</v>
      </c>
      <c r="Z13" s="110">
        <f t="shared" si="3"/>
        <v>773.74333333333334</v>
      </c>
    </row>
    <row r="14" spans="1:26" s="94" customFormat="1">
      <c r="A14" s="95">
        <v>6</v>
      </c>
      <c r="B14" s="118">
        <v>21</v>
      </c>
      <c r="C14" s="119" t="s">
        <v>163</v>
      </c>
      <c r="D14" s="98" t="s">
        <v>73</v>
      </c>
      <c r="E14" s="99" t="s">
        <v>75</v>
      </c>
      <c r="F14" s="100" t="s">
        <v>169</v>
      </c>
      <c r="G14" s="123">
        <v>1000</v>
      </c>
      <c r="H14" s="103">
        <v>0</v>
      </c>
      <c r="I14" s="103">
        <v>0</v>
      </c>
      <c r="J14" s="104">
        <v>15.2</v>
      </c>
      <c r="K14" s="105">
        <v>0</v>
      </c>
      <c r="L14" s="120">
        <v>31.78</v>
      </c>
      <c r="M14" s="121">
        <v>15</v>
      </c>
      <c r="N14" s="104">
        <v>25.8</v>
      </c>
      <c r="O14" s="105">
        <v>0</v>
      </c>
      <c r="P14" s="120">
        <v>25.1</v>
      </c>
      <c r="Q14" s="121">
        <v>0</v>
      </c>
      <c r="R14" s="105">
        <v>15</v>
      </c>
      <c r="S14" s="122">
        <v>0.41111111111111115</v>
      </c>
      <c r="T14" s="122">
        <v>0.44582175925925926</v>
      </c>
      <c r="U14" s="107">
        <v>0</v>
      </c>
      <c r="V14" s="107">
        <v>0</v>
      </c>
      <c r="W14" s="108">
        <f t="shared" si="0"/>
        <v>3.4710648148148115E-2</v>
      </c>
      <c r="X14" s="117">
        <f t="shared" si="1"/>
        <v>99.966666666666669</v>
      </c>
      <c r="Y14" s="117">
        <f t="shared" si="2"/>
        <v>227.84666666666666</v>
      </c>
      <c r="Z14" s="110">
        <f t="shared" si="3"/>
        <v>772.15333333333331</v>
      </c>
    </row>
    <row r="15" spans="1:26" s="94" customFormat="1">
      <c r="A15" s="95">
        <v>7</v>
      </c>
      <c r="B15" s="118">
        <v>57</v>
      </c>
      <c r="C15" s="119" t="s">
        <v>63</v>
      </c>
      <c r="D15" s="98" t="s">
        <v>65</v>
      </c>
      <c r="E15" s="99" t="s">
        <v>75</v>
      </c>
      <c r="F15" s="100" t="s">
        <v>172</v>
      </c>
      <c r="G15" s="123">
        <v>1000</v>
      </c>
      <c r="H15" s="103">
        <v>0</v>
      </c>
      <c r="I15" s="103">
        <v>2</v>
      </c>
      <c r="J15" s="104">
        <v>17.600000000000001</v>
      </c>
      <c r="K15" s="105">
        <v>0</v>
      </c>
      <c r="L15" s="120">
        <v>30.5</v>
      </c>
      <c r="M15" s="121">
        <v>20</v>
      </c>
      <c r="N15" s="104">
        <v>28.15</v>
      </c>
      <c r="O15" s="105">
        <v>0</v>
      </c>
      <c r="P15" s="120">
        <v>20.9</v>
      </c>
      <c r="Q15" s="121">
        <v>5</v>
      </c>
      <c r="R15" s="105">
        <v>15</v>
      </c>
      <c r="S15" s="122">
        <v>0.45624999999999999</v>
      </c>
      <c r="T15" s="122">
        <v>0.49447916666666664</v>
      </c>
      <c r="U15" s="107">
        <v>0</v>
      </c>
      <c r="V15" s="107">
        <v>0</v>
      </c>
      <c r="W15" s="108">
        <f t="shared" si="0"/>
        <v>3.8229166666666647E-2</v>
      </c>
      <c r="X15" s="117">
        <f t="shared" si="1"/>
        <v>110.1</v>
      </c>
      <c r="Y15" s="117">
        <f t="shared" si="2"/>
        <v>249.25</v>
      </c>
      <c r="Z15" s="110">
        <f t="shared" si="3"/>
        <v>750.75</v>
      </c>
    </row>
    <row r="16" spans="1:26" s="94" customFormat="1">
      <c r="A16" s="95">
        <v>8</v>
      </c>
      <c r="B16" s="118">
        <v>52</v>
      </c>
      <c r="C16" s="119" t="s">
        <v>164</v>
      </c>
      <c r="D16" s="98" t="s">
        <v>62</v>
      </c>
      <c r="E16" s="99" t="s">
        <v>75</v>
      </c>
      <c r="F16" s="100" t="s">
        <v>171</v>
      </c>
      <c r="G16" s="123">
        <v>1000</v>
      </c>
      <c r="H16" s="103">
        <v>0</v>
      </c>
      <c r="I16" s="103">
        <v>0</v>
      </c>
      <c r="J16" s="104">
        <v>19.7</v>
      </c>
      <c r="K16" s="105">
        <v>0</v>
      </c>
      <c r="L16" s="120">
        <v>50.11</v>
      </c>
      <c r="M16" s="121">
        <v>10</v>
      </c>
      <c r="N16" s="104">
        <v>48.88</v>
      </c>
      <c r="O16" s="105">
        <v>5</v>
      </c>
      <c r="P16" s="120">
        <v>38.6</v>
      </c>
      <c r="Q16" s="121">
        <v>10</v>
      </c>
      <c r="R16" s="105">
        <v>5</v>
      </c>
      <c r="S16" s="122">
        <v>0.44861111111111113</v>
      </c>
      <c r="T16" s="122">
        <v>0.50601851851851853</v>
      </c>
      <c r="U16" s="107">
        <v>0</v>
      </c>
      <c r="V16" s="107">
        <v>0</v>
      </c>
      <c r="W16" s="108">
        <f t="shared" si="0"/>
        <v>5.7407407407407407E-2</v>
      </c>
      <c r="X16" s="117">
        <f t="shared" si="1"/>
        <v>165.33333333333334</v>
      </c>
      <c r="Y16" s="117">
        <f t="shared" si="2"/>
        <v>352.62333333333333</v>
      </c>
      <c r="Z16" s="110">
        <f t="shared" si="3"/>
        <v>647.37666666666667</v>
      </c>
    </row>
    <row r="17" spans="1:26" s="94" customFormat="1">
      <c r="A17" s="95">
        <v>9</v>
      </c>
      <c r="B17" s="118">
        <v>78</v>
      </c>
      <c r="C17" s="119" t="s">
        <v>71</v>
      </c>
      <c r="D17" s="98" t="s">
        <v>71</v>
      </c>
      <c r="E17" s="99" t="s">
        <v>75</v>
      </c>
      <c r="F17" s="100" t="s">
        <v>176</v>
      </c>
      <c r="G17" s="123">
        <v>1000</v>
      </c>
      <c r="H17" s="103">
        <v>0</v>
      </c>
      <c r="I17" s="103">
        <v>2</v>
      </c>
      <c r="J17" s="104">
        <v>21.8</v>
      </c>
      <c r="K17" s="105">
        <v>11</v>
      </c>
      <c r="L17" s="120">
        <v>52.58</v>
      </c>
      <c r="M17" s="121">
        <v>30</v>
      </c>
      <c r="N17" s="104">
        <v>38.4</v>
      </c>
      <c r="O17" s="105">
        <v>0</v>
      </c>
      <c r="P17" s="120">
        <v>36.4</v>
      </c>
      <c r="Q17" s="121">
        <v>2</v>
      </c>
      <c r="R17" s="105">
        <v>20</v>
      </c>
      <c r="S17" s="122">
        <v>0.48680555555555555</v>
      </c>
      <c r="T17" s="122">
        <v>0.54814814814814816</v>
      </c>
      <c r="U17" s="107">
        <v>0</v>
      </c>
      <c r="V17" s="107">
        <v>0</v>
      </c>
      <c r="W17" s="108">
        <f t="shared" si="0"/>
        <v>6.1342592592592615E-2</v>
      </c>
      <c r="X17" s="117">
        <f t="shared" si="1"/>
        <v>176.66666666666666</v>
      </c>
      <c r="Y17" s="117">
        <f t="shared" si="2"/>
        <v>390.84666666666669</v>
      </c>
      <c r="Z17" s="110">
        <f t="shared" si="3"/>
        <v>609.15333333333331</v>
      </c>
    </row>
    <row r="18" spans="1:26" s="94" customFormat="1">
      <c r="A18" s="136"/>
      <c r="B18" s="139"/>
      <c r="C18" s="140"/>
      <c r="D18" s="126"/>
      <c r="E18" s="127"/>
      <c r="F18" s="128"/>
      <c r="G18" s="137"/>
      <c r="H18" s="130"/>
      <c r="I18" s="130"/>
      <c r="J18" s="131"/>
      <c r="K18" s="130"/>
      <c r="L18" s="141"/>
      <c r="M18" s="142"/>
      <c r="N18" s="131"/>
      <c r="O18" s="130"/>
      <c r="P18" s="141"/>
      <c r="Q18" s="142"/>
      <c r="R18" s="130"/>
      <c r="S18" s="143"/>
      <c r="T18" s="143"/>
      <c r="U18" s="133"/>
      <c r="V18" s="133"/>
      <c r="W18" s="144"/>
      <c r="X18" s="135"/>
      <c r="Y18" s="135"/>
      <c r="Z18" s="138"/>
    </row>
    <row r="19" spans="1:26" s="94" customFormat="1">
      <c r="A19" s="95" t="s">
        <v>200</v>
      </c>
      <c r="B19" s="118">
        <v>30</v>
      </c>
      <c r="C19" s="119" t="s">
        <v>57</v>
      </c>
      <c r="D19" s="98" t="s">
        <v>73</v>
      </c>
      <c r="E19" s="99" t="s">
        <v>75</v>
      </c>
      <c r="F19" s="100" t="s">
        <v>170</v>
      </c>
      <c r="G19" s="123">
        <v>1000</v>
      </c>
      <c r="H19" s="103">
        <v>0</v>
      </c>
      <c r="I19" s="180">
        <v>0</v>
      </c>
      <c r="J19" s="181"/>
      <c r="K19" s="181"/>
      <c r="L19" s="181"/>
      <c r="M19" s="181"/>
      <c r="N19" s="181"/>
      <c r="O19" s="181"/>
      <c r="P19" s="181"/>
      <c r="Q19" s="181"/>
      <c r="R19" s="182"/>
      <c r="S19" s="122">
        <v>0</v>
      </c>
      <c r="T19" s="122">
        <v>0</v>
      </c>
      <c r="U19" s="107">
        <v>0</v>
      </c>
      <c r="V19" s="107">
        <v>0</v>
      </c>
      <c r="W19" s="108">
        <f t="shared" ref="W19" si="4">T19-S19</f>
        <v>0</v>
      </c>
      <c r="X19" s="117">
        <f t="shared" ref="X19" si="5">((((HOUR(W19))*3600)+((MINUTE(W19))*60)+(SECOND(W19)))*2)/60</f>
        <v>0</v>
      </c>
      <c r="Y19" s="117">
        <f t="shared" ref="Y19" si="6">H19+I19+J19+K19+L19+M19+N19+O19+P19+Q19+R19+U19+V19+X19</f>
        <v>0</v>
      </c>
      <c r="Z19" s="110">
        <f t="shared" ref="Z19" si="7">G19-Y19</f>
        <v>1000</v>
      </c>
    </row>
    <row r="20" spans="1:26">
      <c r="H20" s="37"/>
      <c r="I20" s="37"/>
      <c r="V20" s="33"/>
    </row>
    <row r="21" spans="1:26">
      <c r="A21" s="77" t="str">
        <f>Osnovni_podatki!A10</f>
        <v>Predsednica tekmovalnega odbora:</v>
      </c>
      <c r="B21" s="77"/>
      <c r="C21" s="77"/>
      <c r="D21" s="77"/>
      <c r="E21" s="77"/>
      <c r="F21" s="77"/>
      <c r="G21" s="78"/>
      <c r="J21" s="78"/>
      <c r="K21" s="77"/>
      <c r="L21" s="79" t="str">
        <f>Osnovni_podatki!A11</f>
        <v>Predsednik B komisije:</v>
      </c>
      <c r="M21" s="77"/>
      <c r="N21" s="79"/>
      <c r="O21" s="77"/>
      <c r="P21" s="77"/>
      <c r="Q21" s="80"/>
      <c r="R21" s="77"/>
      <c r="S21" s="78"/>
      <c r="T21" s="77"/>
      <c r="U21" s="77"/>
      <c r="V21" s="80"/>
      <c r="W21" s="77"/>
      <c r="X21" s="77"/>
      <c r="Y21" s="82"/>
      <c r="Z21" s="81" t="str">
        <f>Osnovni_podatki!A12</f>
        <v>Vodja tekmovanja:</v>
      </c>
    </row>
    <row r="22" spans="1:26">
      <c r="A22" s="77" t="str">
        <f>Osnovni_podatki!B10</f>
        <v>Nina KOTAR, GČ</v>
      </c>
      <c r="B22" s="77"/>
      <c r="C22" s="77"/>
      <c r="D22" s="77"/>
      <c r="E22" s="77"/>
      <c r="F22" s="77"/>
      <c r="G22" s="78"/>
      <c r="J22" s="78"/>
      <c r="K22" s="77"/>
      <c r="L22" s="79" t="str">
        <f>Osnovni_podatki!B11</f>
        <v>Gašper MAV, VGČ ORG I.</v>
      </c>
      <c r="M22" s="77"/>
      <c r="N22" s="79"/>
      <c r="O22" s="77"/>
      <c r="P22" s="77"/>
      <c r="Q22" s="80"/>
      <c r="R22" s="77"/>
      <c r="S22" s="78"/>
      <c r="T22" s="77"/>
      <c r="U22" s="77"/>
      <c r="V22" s="80"/>
      <c r="W22" s="77"/>
      <c r="X22" s="77"/>
      <c r="Y22" s="82"/>
      <c r="Z22" s="81" t="str">
        <f>Osnovni_podatki!B12</f>
        <v>Boštjan NAROBE, GČ I.</v>
      </c>
    </row>
    <row r="23" spans="1:26">
      <c r="H23" s="37"/>
      <c r="I23" s="37"/>
      <c r="V23" s="33"/>
    </row>
  </sheetData>
  <sheetProtection selectLockedCells="1"/>
  <sortState ref="B9:Z17">
    <sortCondition descending="1" ref="Z9:Z17"/>
  </sortState>
  <mergeCells count="26">
    <mergeCell ref="I19:R19"/>
    <mergeCell ref="J6:K6"/>
    <mergeCell ref="P6:Q6"/>
    <mergeCell ref="A6:A8"/>
    <mergeCell ref="B6:B8"/>
    <mergeCell ref="C6:C8"/>
    <mergeCell ref="D6:D8"/>
    <mergeCell ref="H6:H8"/>
    <mergeCell ref="F6:F8"/>
    <mergeCell ref="E6:E8"/>
    <mergeCell ref="A4:Z4"/>
    <mergeCell ref="X6:X8"/>
    <mergeCell ref="Y6:Y8"/>
    <mergeCell ref="L6:M6"/>
    <mergeCell ref="G6:G8"/>
    <mergeCell ref="V6:V8"/>
    <mergeCell ref="Z6:Z8"/>
    <mergeCell ref="L7:M7"/>
    <mergeCell ref="N7:O7"/>
    <mergeCell ref="N6:O6"/>
    <mergeCell ref="J7:K7"/>
    <mergeCell ref="T6:T8"/>
    <mergeCell ref="W6:W8"/>
    <mergeCell ref="U6:U8"/>
    <mergeCell ref="S6:S8"/>
    <mergeCell ref="P7:Q7"/>
  </mergeCells>
  <phoneticPr fontId="2" type="noConversion"/>
  <pageMargins left="0.19685039370078741" right="0.19685039370078741" top="0.39370078740157483" bottom="0.39370078740157483" header="0" footer="0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FF"/>
    <pageSetUpPr fitToPage="1"/>
  </sheetPr>
  <dimension ref="A1:Z17"/>
  <sheetViews>
    <sheetView showGridLines="0" zoomScale="85" zoomScaleNormal="85" zoomScaleSheetLayoutView="85" workbookViewId="0">
      <selection activeCell="F25" sqref="F25"/>
    </sheetView>
  </sheetViews>
  <sheetFormatPr defaultRowHeight="12.75"/>
  <cols>
    <col min="1" max="2" width="5.7109375" customWidth="1"/>
    <col min="3" max="3" width="22.7109375" customWidth="1"/>
    <col min="4" max="4" width="12.7109375" customWidth="1"/>
    <col min="5" max="5" width="15.28515625" customWidth="1"/>
    <col min="6" max="6" width="23.7109375" customWidth="1"/>
    <col min="7" max="7" width="7.7109375" customWidth="1"/>
    <col min="8" max="8" width="3.5703125" style="38" customWidth="1"/>
    <col min="9" max="9" width="7.7109375" style="38" customWidth="1"/>
    <col min="10" max="10" width="7.7109375" style="5" customWidth="1"/>
    <col min="11" max="13" width="7.7109375" customWidth="1"/>
    <col min="14" max="14" width="7.7109375" style="2" customWidth="1"/>
    <col min="15" max="18" width="7.7109375" customWidth="1"/>
    <col min="19" max="20" width="10.42578125" style="6" customWidth="1"/>
    <col min="21" max="21" width="5" style="6" customWidth="1"/>
    <col min="22" max="22" width="5" style="34" customWidth="1"/>
    <col min="23" max="23" width="8.7109375" style="6" customWidth="1"/>
    <col min="24" max="24" width="8.7109375" style="5" customWidth="1"/>
    <col min="25" max="25" width="8" style="1" customWidth="1"/>
    <col min="26" max="26" width="9.7109375" style="1" customWidth="1"/>
  </cols>
  <sheetData>
    <row r="1" spans="1:26" s="15" customFormat="1" ht="18.75">
      <c r="A1" s="16" t="str">
        <f>Osnovni_podatki!B7</f>
        <v>Mladinska komisija Regije Ljubljana III</v>
      </c>
      <c r="B1" s="16"/>
      <c r="C1" s="16"/>
      <c r="D1" s="16"/>
      <c r="E1" s="16"/>
      <c r="F1" s="16"/>
      <c r="G1" s="16"/>
      <c r="J1" s="16"/>
      <c r="K1" s="16"/>
      <c r="M1" s="35" t="str">
        <f>Osnovni_podatki!B6</f>
        <v>12. tekmovanje v gasilski orientaciji Regije Ljubljana III 2016</v>
      </c>
      <c r="O1" s="17"/>
      <c r="P1" s="17"/>
      <c r="Q1" s="17"/>
      <c r="R1" s="17"/>
      <c r="S1" s="17"/>
      <c r="T1" s="17"/>
      <c r="U1" s="17"/>
      <c r="V1" s="31"/>
      <c r="W1" s="17"/>
      <c r="X1" s="18"/>
      <c r="Y1" s="18"/>
      <c r="Z1" s="19" t="str">
        <f>Osnovni_podatki!B8&amp;", "&amp;TEXT(Osnovni_podatki!B9, "dd. mmmm yyyy")</f>
        <v>Radomlje (GZ Domžale), 28. maj 2016</v>
      </c>
    </row>
    <row r="2" spans="1:26" s="1" customFormat="1" ht="18">
      <c r="A2" s="20"/>
      <c r="B2" s="20"/>
      <c r="C2" s="9"/>
      <c r="D2" s="21"/>
      <c r="E2" s="21"/>
      <c r="F2" s="21"/>
      <c r="G2" s="21"/>
      <c r="H2" s="36"/>
      <c r="I2" s="36"/>
      <c r="J2" s="21"/>
      <c r="K2" s="21"/>
      <c r="L2" s="20"/>
      <c r="M2" s="22"/>
      <c r="N2" s="25"/>
      <c r="O2" s="26"/>
      <c r="P2" s="23"/>
      <c r="Q2" s="24"/>
      <c r="R2" s="22"/>
      <c r="S2" s="21"/>
      <c r="T2" s="22"/>
      <c r="U2" s="22"/>
      <c r="V2" s="32"/>
      <c r="W2" s="24"/>
      <c r="X2" s="24"/>
      <c r="Y2" s="20"/>
      <c r="Z2" s="27"/>
    </row>
    <row r="3" spans="1:26" ht="18.75" customHeight="1">
      <c r="A3" s="9"/>
      <c r="B3" s="9"/>
      <c r="C3" s="9"/>
      <c r="D3" s="9"/>
      <c r="E3" s="9"/>
      <c r="F3" s="9"/>
      <c r="G3" s="9"/>
      <c r="H3" s="37"/>
      <c r="I3" s="37"/>
      <c r="J3" s="9"/>
      <c r="K3" s="9"/>
      <c r="L3" s="28"/>
      <c r="M3" s="28"/>
      <c r="N3" s="28"/>
      <c r="O3" s="9"/>
      <c r="P3" s="28"/>
      <c r="Q3" s="7"/>
      <c r="R3" s="9"/>
      <c r="S3" s="9"/>
      <c r="T3" s="9"/>
      <c r="U3" s="9"/>
      <c r="V3" s="33"/>
      <c r="W3" s="7"/>
      <c r="X3" s="8"/>
      <c r="Y3" s="20"/>
      <c r="Z3" s="20"/>
    </row>
    <row r="4" spans="1:26" ht="18" customHeight="1">
      <c r="A4" s="189" t="s">
        <v>194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1"/>
    </row>
    <row r="5" spans="1:26" ht="18" customHeight="1">
      <c r="A5" s="9"/>
      <c r="B5" s="9"/>
      <c r="C5" s="30"/>
      <c r="D5" s="9"/>
      <c r="E5" s="9"/>
      <c r="F5" s="9"/>
      <c r="G5" s="9"/>
      <c r="H5" s="37"/>
      <c r="I5" s="3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33"/>
      <c r="W5" s="20"/>
      <c r="X5" s="20"/>
      <c r="Y5" s="20"/>
      <c r="Z5" s="20"/>
    </row>
    <row r="6" spans="1:26" ht="18" customHeight="1">
      <c r="A6" s="152" t="s">
        <v>3</v>
      </c>
      <c r="B6" s="152" t="s">
        <v>20</v>
      </c>
      <c r="C6" s="152" t="s">
        <v>1</v>
      </c>
      <c r="D6" s="152" t="s">
        <v>7</v>
      </c>
      <c r="E6" s="156" t="s">
        <v>52</v>
      </c>
      <c r="F6" s="152" t="s">
        <v>16</v>
      </c>
      <c r="G6" s="152" t="s">
        <v>17</v>
      </c>
      <c r="H6" s="156" t="s">
        <v>21</v>
      </c>
      <c r="I6" s="65" t="s">
        <v>40</v>
      </c>
      <c r="J6" s="162" t="s">
        <v>41</v>
      </c>
      <c r="K6" s="163"/>
      <c r="L6" s="178" t="s">
        <v>42</v>
      </c>
      <c r="M6" s="179"/>
      <c r="N6" s="178" t="s">
        <v>43</v>
      </c>
      <c r="O6" s="179"/>
      <c r="P6" s="178" t="s">
        <v>44</v>
      </c>
      <c r="Q6" s="179"/>
      <c r="R6" s="65" t="s">
        <v>45</v>
      </c>
      <c r="S6" s="175" t="s">
        <v>4</v>
      </c>
      <c r="T6" s="159" t="s">
        <v>19</v>
      </c>
      <c r="U6" s="156" t="s">
        <v>38</v>
      </c>
      <c r="V6" s="146" t="s">
        <v>35</v>
      </c>
      <c r="W6" s="159" t="s">
        <v>6</v>
      </c>
      <c r="X6" s="159" t="s">
        <v>5</v>
      </c>
      <c r="Y6" s="159" t="s">
        <v>8</v>
      </c>
      <c r="Z6" s="156" t="s">
        <v>0</v>
      </c>
    </row>
    <row r="7" spans="1:26" ht="63" customHeight="1">
      <c r="A7" s="152"/>
      <c r="B7" s="152"/>
      <c r="C7" s="152"/>
      <c r="D7" s="152"/>
      <c r="E7" s="157"/>
      <c r="F7" s="152"/>
      <c r="G7" s="152"/>
      <c r="H7" s="157"/>
      <c r="I7" s="114" t="s">
        <v>18</v>
      </c>
      <c r="J7" s="152" t="s">
        <v>33</v>
      </c>
      <c r="K7" s="152"/>
      <c r="L7" s="152" t="s">
        <v>32</v>
      </c>
      <c r="M7" s="152"/>
      <c r="N7" s="152" t="s">
        <v>49</v>
      </c>
      <c r="O7" s="152"/>
      <c r="P7" s="152" t="s">
        <v>46</v>
      </c>
      <c r="Q7" s="152"/>
      <c r="R7" s="114" t="s">
        <v>37</v>
      </c>
      <c r="S7" s="176"/>
      <c r="T7" s="159"/>
      <c r="U7" s="157"/>
      <c r="V7" s="147"/>
      <c r="W7" s="159"/>
      <c r="X7" s="159"/>
      <c r="Y7" s="159"/>
      <c r="Z7" s="157"/>
    </row>
    <row r="8" spans="1:26" ht="15" customHeight="1">
      <c r="A8" s="152"/>
      <c r="B8" s="152"/>
      <c r="C8" s="152"/>
      <c r="D8" s="152"/>
      <c r="E8" s="158"/>
      <c r="F8" s="152"/>
      <c r="G8" s="152"/>
      <c r="H8" s="158"/>
      <c r="I8" s="113" t="s">
        <v>48</v>
      </c>
      <c r="J8" s="113" t="s">
        <v>47</v>
      </c>
      <c r="K8" s="113" t="s">
        <v>48</v>
      </c>
      <c r="L8" s="113" t="s">
        <v>47</v>
      </c>
      <c r="M8" s="113" t="s">
        <v>48</v>
      </c>
      <c r="N8" s="113" t="s">
        <v>47</v>
      </c>
      <c r="O8" s="113" t="s">
        <v>48</v>
      </c>
      <c r="P8" s="113" t="s">
        <v>47</v>
      </c>
      <c r="Q8" s="113" t="s">
        <v>48</v>
      </c>
      <c r="R8" s="113" t="s">
        <v>48</v>
      </c>
      <c r="S8" s="177"/>
      <c r="T8" s="159"/>
      <c r="U8" s="158"/>
      <c r="V8" s="148"/>
      <c r="W8" s="159"/>
      <c r="X8" s="159"/>
      <c r="Y8" s="159"/>
      <c r="Z8" s="158"/>
    </row>
    <row r="9" spans="1:26" s="94" customFormat="1">
      <c r="A9" s="95">
        <v>1</v>
      </c>
      <c r="B9" s="118">
        <v>76</v>
      </c>
      <c r="C9" s="119" t="s">
        <v>120</v>
      </c>
      <c r="D9" s="98" t="s">
        <v>68</v>
      </c>
      <c r="E9" s="99" t="s">
        <v>75</v>
      </c>
      <c r="F9" s="100" t="s">
        <v>181</v>
      </c>
      <c r="G9" s="123">
        <v>1000</v>
      </c>
      <c r="H9" s="103">
        <v>0</v>
      </c>
      <c r="I9" s="103">
        <v>0</v>
      </c>
      <c r="J9" s="104">
        <v>17.399999999999999</v>
      </c>
      <c r="K9" s="105">
        <v>0</v>
      </c>
      <c r="L9" s="120">
        <v>20.9</v>
      </c>
      <c r="M9" s="121">
        <v>10</v>
      </c>
      <c r="N9" s="104">
        <v>22.35</v>
      </c>
      <c r="O9" s="105">
        <v>0</v>
      </c>
      <c r="P9" s="120">
        <v>23.4</v>
      </c>
      <c r="Q9" s="121">
        <v>10</v>
      </c>
      <c r="R9" s="105">
        <v>0</v>
      </c>
      <c r="S9" s="122">
        <v>0.4777777777777778</v>
      </c>
      <c r="T9" s="122">
        <v>0.51313657407407409</v>
      </c>
      <c r="U9" s="107">
        <v>0</v>
      </c>
      <c r="V9" s="107">
        <v>0</v>
      </c>
      <c r="W9" s="108">
        <f>T9-S9</f>
        <v>3.5358796296296291E-2</v>
      </c>
      <c r="X9" s="117">
        <f>((((HOUR(W9))*3600)+((MINUTE(W9))*60)+(SECOND(W9)))*2)/60</f>
        <v>101.83333333333333</v>
      </c>
      <c r="Y9" s="117">
        <f>H9+I9+J9+K9+L9+M9+N9+O9+P9+Q9+R9+U9+V9+X9</f>
        <v>205.88333333333333</v>
      </c>
      <c r="Z9" s="110">
        <f>G9-Y9</f>
        <v>794.11666666666667</v>
      </c>
    </row>
    <row r="10" spans="1:26" s="94" customFormat="1">
      <c r="A10" s="95">
        <v>2</v>
      </c>
      <c r="B10" s="118">
        <v>10</v>
      </c>
      <c r="C10" s="119" t="s">
        <v>55</v>
      </c>
      <c r="D10" s="98" t="s">
        <v>72</v>
      </c>
      <c r="E10" s="99" t="s">
        <v>75</v>
      </c>
      <c r="F10" s="100" t="s">
        <v>198</v>
      </c>
      <c r="G10" s="123">
        <v>1000</v>
      </c>
      <c r="H10" s="103">
        <v>0</v>
      </c>
      <c r="I10" s="103">
        <v>0</v>
      </c>
      <c r="J10" s="104">
        <v>13.4</v>
      </c>
      <c r="K10" s="105">
        <v>10</v>
      </c>
      <c r="L10" s="120">
        <v>26.35</v>
      </c>
      <c r="M10" s="121">
        <v>10</v>
      </c>
      <c r="N10" s="104">
        <v>34.700000000000003</v>
      </c>
      <c r="O10" s="105">
        <v>5</v>
      </c>
      <c r="P10" s="120">
        <v>24.3</v>
      </c>
      <c r="Q10" s="121">
        <v>0</v>
      </c>
      <c r="R10" s="105">
        <v>0</v>
      </c>
      <c r="S10" s="122">
        <v>0.39999999999999997</v>
      </c>
      <c r="T10" s="122">
        <v>0.44307870370370367</v>
      </c>
      <c r="U10" s="107">
        <v>0</v>
      </c>
      <c r="V10" s="107">
        <v>0</v>
      </c>
      <c r="W10" s="108">
        <f>T10-S10</f>
        <v>4.3078703703703702E-2</v>
      </c>
      <c r="X10" s="117">
        <f>((((HOUR(W10))*3600)+((MINUTE(W10))*60)+(SECOND(W10)))*2)/60</f>
        <v>124.06666666666666</v>
      </c>
      <c r="Y10" s="117">
        <f>H10+I10+J10+K10+L10+M10+N10+O10+P10+Q10+R10+U10+V10+X10</f>
        <v>247.81666666666666</v>
      </c>
      <c r="Z10" s="110">
        <f>G10-Y10</f>
        <v>752.18333333333339</v>
      </c>
    </row>
    <row r="11" spans="1:26" s="94" customFormat="1">
      <c r="A11" s="95">
        <v>3</v>
      </c>
      <c r="B11" s="118">
        <v>81</v>
      </c>
      <c r="C11" s="119" t="s">
        <v>70</v>
      </c>
      <c r="D11" s="98" t="s">
        <v>71</v>
      </c>
      <c r="E11" s="99" t="s">
        <v>75</v>
      </c>
      <c r="F11" s="100" t="s">
        <v>182</v>
      </c>
      <c r="G11" s="123">
        <v>1000</v>
      </c>
      <c r="H11" s="103">
        <v>0</v>
      </c>
      <c r="I11" s="103">
        <v>0</v>
      </c>
      <c r="J11" s="104">
        <v>18.5</v>
      </c>
      <c r="K11" s="105">
        <v>0</v>
      </c>
      <c r="L11" s="120">
        <v>23.14</v>
      </c>
      <c r="M11" s="121">
        <v>30</v>
      </c>
      <c r="N11" s="104">
        <v>25.6</v>
      </c>
      <c r="O11" s="105">
        <v>5</v>
      </c>
      <c r="P11" s="120">
        <v>30</v>
      </c>
      <c r="Q11" s="121">
        <v>0</v>
      </c>
      <c r="R11" s="105">
        <v>10</v>
      </c>
      <c r="S11" s="122">
        <v>0.48333333333333334</v>
      </c>
      <c r="T11" s="122">
        <v>0.52650462962962963</v>
      </c>
      <c r="U11" s="107">
        <v>0</v>
      </c>
      <c r="V11" s="107">
        <v>0</v>
      </c>
      <c r="W11" s="108">
        <f>T11-S11</f>
        <v>4.3171296296296291E-2</v>
      </c>
      <c r="X11" s="117">
        <f>((((HOUR(W11))*3600)+((MINUTE(W11))*60)+(SECOND(W11)))*2)/60</f>
        <v>124.33333333333333</v>
      </c>
      <c r="Y11" s="117">
        <f>H11+I11+J11+K11+L11+M11+N11+O11+P11+Q11+R11+U11+V11+X11</f>
        <v>266.57333333333332</v>
      </c>
      <c r="Z11" s="110">
        <f>G11-Y11</f>
        <v>733.42666666666673</v>
      </c>
    </row>
    <row r="12" spans="1:26" s="94" customFormat="1">
      <c r="A12" s="95">
        <v>4</v>
      </c>
      <c r="B12" s="118">
        <v>66</v>
      </c>
      <c r="C12" s="119" t="s">
        <v>178</v>
      </c>
      <c r="D12" s="98" t="s">
        <v>68</v>
      </c>
      <c r="E12" s="99" t="s">
        <v>75</v>
      </c>
      <c r="F12" s="100" t="s">
        <v>180</v>
      </c>
      <c r="G12" s="123">
        <v>1000</v>
      </c>
      <c r="H12" s="103">
        <v>0</v>
      </c>
      <c r="I12" s="103">
        <v>0</v>
      </c>
      <c r="J12" s="104">
        <v>15.7</v>
      </c>
      <c r="K12" s="105">
        <v>10</v>
      </c>
      <c r="L12" s="120">
        <v>28.53</v>
      </c>
      <c r="M12" s="121">
        <v>15</v>
      </c>
      <c r="N12" s="104">
        <v>31.4</v>
      </c>
      <c r="O12" s="105">
        <v>10</v>
      </c>
      <c r="P12" s="120">
        <v>21.2</v>
      </c>
      <c r="Q12" s="121">
        <v>10</v>
      </c>
      <c r="R12" s="105">
        <v>5</v>
      </c>
      <c r="S12" s="122">
        <v>0.47083333333333338</v>
      </c>
      <c r="T12" s="122">
        <v>0.5138773148148148</v>
      </c>
      <c r="U12" s="107">
        <v>0</v>
      </c>
      <c r="V12" s="107">
        <v>0</v>
      </c>
      <c r="W12" s="108">
        <f>T12-S12</f>
        <v>4.3043981481481419E-2</v>
      </c>
      <c r="X12" s="117">
        <f>((((HOUR(W12))*3600)+((MINUTE(W12))*60)+(SECOND(W12)))*2)/60</f>
        <v>123.96666666666667</v>
      </c>
      <c r="Y12" s="117">
        <f>H12+I12+J12+K12+L12+M12+N12+O12+P12+Q12+R12+U12+V12+X12</f>
        <v>270.79666666666662</v>
      </c>
      <c r="Z12" s="110">
        <f>G12-Y12</f>
        <v>729.20333333333338</v>
      </c>
    </row>
    <row r="13" spans="1:26" s="94" customFormat="1">
      <c r="A13" s="95">
        <v>5</v>
      </c>
      <c r="B13" s="118">
        <v>4</v>
      </c>
      <c r="C13" s="119" t="s">
        <v>177</v>
      </c>
      <c r="D13" s="98" t="s">
        <v>72</v>
      </c>
      <c r="E13" s="99" t="s">
        <v>75</v>
      </c>
      <c r="F13" s="100" t="s">
        <v>179</v>
      </c>
      <c r="G13" s="123">
        <v>1000</v>
      </c>
      <c r="H13" s="103">
        <v>0</v>
      </c>
      <c r="I13" s="103">
        <v>0</v>
      </c>
      <c r="J13" s="104">
        <v>16.920000000000002</v>
      </c>
      <c r="K13" s="105">
        <v>0</v>
      </c>
      <c r="L13" s="120">
        <v>24.4</v>
      </c>
      <c r="M13" s="121">
        <v>0</v>
      </c>
      <c r="N13" s="104">
        <v>32</v>
      </c>
      <c r="O13" s="105">
        <v>0</v>
      </c>
      <c r="P13" s="120">
        <v>24.9</v>
      </c>
      <c r="Q13" s="121">
        <v>2</v>
      </c>
      <c r="R13" s="105">
        <v>10</v>
      </c>
      <c r="S13" s="122">
        <v>0.3833333333333333</v>
      </c>
      <c r="T13" s="122">
        <v>0.44438657407407406</v>
      </c>
      <c r="U13" s="107">
        <v>0</v>
      </c>
      <c r="V13" s="107">
        <v>0</v>
      </c>
      <c r="W13" s="108">
        <f>T13-S13</f>
        <v>6.1053240740740755E-2</v>
      </c>
      <c r="X13" s="117">
        <f>((((HOUR(W13))*3600)+((MINUTE(W13))*60)+(SECOND(W13)))*2)/60</f>
        <v>175.83333333333334</v>
      </c>
      <c r="Y13" s="117">
        <f>H13+I13+J13+K13+L13+M13+N13+O13+P13+Q13+R13+U13+V13+X13</f>
        <v>286.05333333333334</v>
      </c>
      <c r="Z13" s="110">
        <f>G13-Y13</f>
        <v>713.94666666666672</v>
      </c>
    </row>
    <row r="14" spans="1:26">
      <c r="H14" s="37"/>
      <c r="I14" s="37"/>
      <c r="V14" s="33"/>
    </row>
    <row r="15" spans="1:26">
      <c r="A15" s="77" t="str">
        <f>Osnovni_podatki!A10</f>
        <v>Predsednica tekmovalnega odbora:</v>
      </c>
      <c r="B15" s="77"/>
      <c r="C15" s="77"/>
      <c r="D15" s="77"/>
      <c r="E15" s="77"/>
      <c r="F15" s="77"/>
      <c r="G15" s="78"/>
      <c r="J15" s="78"/>
      <c r="K15" s="77"/>
      <c r="L15" s="79" t="str">
        <f>Osnovni_podatki!A11</f>
        <v>Predsednik B komisije:</v>
      </c>
      <c r="M15" s="77"/>
      <c r="N15" s="79"/>
      <c r="O15" s="77"/>
      <c r="P15" s="77"/>
      <c r="Q15" s="80"/>
      <c r="R15" s="77"/>
      <c r="S15" s="78"/>
      <c r="T15" s="77"/>
      <c r="U15" s="77"/>
      <c r="V15" s="80"/>
      <c r="W15" s="77"/>
      <c r="X15" s="77"/>
      <c r="Y15" s="82"/>
      <c r="Z15" s="81" t="str">
        <f>Osnovni_podatki!A12</f>
        <v>Vodja tekmovanja:</v>
      </c>
    </row>
    <row r="16" spans="1:26">
      <c r="A16" s="77" t="str">
        <f>Osnovni_podatki!B10</f>
        <v>Nina KOTAR, GČ</v>
      </c>
      <c r="B16" s="77"/>
      <c r="C16" s="77"/>
      <c r="D16" s="77"/>
      <c r="E16" s="77"/>
      <c r="F16" s="77"/>
      <c r="G16" s="78"/>
      <c r="J16" s="78"/>
      <c r="K16" s="77"/>
      <c r="L16" s="79" t="str">
        <f>Osnovni_podatki!B11</f>
        <v>Gašper MAV, VGČ ORG I.</v>
      </c>
      <c r="M16" s="77"/>
      <c r="N16" s="79"/>
      <c r="O16" s="77"/>
      <c r="P16" s="77"/>
      <c r="Q16" s="80"/>
      <c r="R16" s="77"/>
      <c r="S16" s="78"/>
      <c r="T16" s="77"/>
      <c r="U16" s="77"/>
      <c r="V16" s="80"/>
      <c r="W16" s="77"/>
      <c r="X16" s="77"/>
      <c r="Y16" s="82"/>
      <c r="Z16" s="81" t="str">
        <f>Osnovni_podatki!B12</f>
        <v>Boštjan NAROBE, GČ I.</v>
      </c>
    </row>
    <row r="17" spans="8:22">
      <c r="H17" s="37"/>
      <c r="I17" s="37"/>
      <c r="V17" s="33"/>
    </row>
  </sheetData>
  <sheetProtection selectLockedCells="1"/>
  <sortState ref="B9:Z13">
    <sortCondition descending="1" ref="Z9:Z13"/>
  </sortState>
  <mergeCells count="25">
    <mergeCell ref="A4:Z4"/>
    <mergeCell ref="A6:A8"/>
    <mergeCell ref="B6:B8"/>
    <mergeCell ref="C6:C8"/>
    <mergeCell ref="D6:D8"/>
    <mergeCell ref="V6:V8"/>
    <mergeCell ref="E6:E8"/>
    <mergeCell ref="W6:W8"/>
    <mergeCell ref="F6:F8"/>
    <mergeCell ref="G6:G8"/>
    <mergeCell ref="H6:H8"/>
    <mergeCell ref="J6:K6"/>
    <mergeCell ref="N6:O6"/>
    <mergeCell ref="S6:S8"/>
    <mergeCell ref="X6:X8"/>
    <mergeCell ref="Y6:Y8"/>
    <mergeCell ref="Z6:Z8"/>
    <mergeCell ref="J7:K7"/>
    <mergeCell ref="L7:M7"/>
    <mergeCell ref="N7:O7"/>
    <mergeCell ref="P7:Q7"/>
    <mergeCell ref="L6:M6"/>
    <mergeCell ref="P6:Q6"/>
    <mergeCell ref="T6:T8"/>
    <mergeCell ref="U6:U8"/>
  </mergeCells>
  <pageMargins left="0.19685039370078741" right="0.19685039370078741" top="0.39370078740157483" bottom="0.39370078740157483" header="0" footer="0"/>
  <pageSetup paperSize="9" scale="6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8"/>
  <sheetViews>
    <sheetView showGridLines="0" zoomScaleNormal="100" workbookViewId="0">
      <selection activeCell="E8" sqref="E8"/>
    </sheetView>
  </sheetViews>
  <sheetFormatPr defaultRowHeight="12.75"/>
  <sheetData>
    <row r="1" spans="1:8" ht="25.5" customHeight="1">
      <c r="A1" s="39" t="s">
        <v>23</v>
      </c>
      <c r="B1" s="40" t="s">
        <v>24</v>
      </c>
      <c r="D1" s="41" t="s">
        <v>22</v>
      </c>
      <c r="E1" s="40" t="s">
        <v>24</v>
      </c>
      <c r="H1" s="42" t="s">
        <v>25</v>
      </c>
    </row>
    <row r="2" spans="1:8" ht="13.5" thickBot="1">
      <c r="A2" s="43">
        <v>2010</v>
      </c>
      <c r="B2" s="44">
        <v>7</v>
      </c>
      <c r="D2" s="43">
        <v>2010</v>
      </c>
      <c r="E2" s="44">
        <v>12</v>
      </c>
      <c r="H2" s="45">
        <v>2016</v>
      </c>
    </row>
    <row r="3" spans="1:8">
      <c r="A3" s="46">
        <v>2009</v>
      </c>
      <c r="B3" s="47">
        <f>$H$2-A3</f>
        <v>7</v>
      </c>
      <c r="D3" s="46">
        <v>2009</v>
      </c>
      <c r="E3" s="47">
        <v>12</v>
      </c>
    </row>
    <row r="4" spans="1:8">
      <c r="A4" s="46">
        <v>2008</v>
      </c>
      <c r="B4" s="47">
        <f>$H$2-A4</f>
        <v>8</v>
      </c>
      <c r="D4" s="46">
        <v>2008</v>
      </c>
      <c r="E4" s="47">
        <v>12</v>
      </c>
    </row>
    <row r="5" spans="1:8">
      <c r="A5" s="46">
        <v>2007</v>
      </c>
      <c r="B5" s="47">
        <f>$H$2-A5</f>
        <v>9</v>
      </c>
      <c r="D5" s="46">
        <v>2007</v>
      </c>
      <c r="E5" s="47">
        <v>12</v>
      </c>
    </row>
    <row r="6" spans="1:8">
      <c r="A6" s="46">
        <v>2006</v>
      </c>
      <c r="B6" s="47">
        <f>$H$2-A6</f>
        <v>10</v>
      </c>
      <c r="D6" s="46">
        <v>2006</v>
      </c>
      <c r="E6" s="47">
        <v>12</v>
      </c>
    </row>
    <row r="7" spans="1:8" ht="13.5" thickBot="1">
      <c r="A7" s="48">
        <v>2005</v>
      </c>
      <c r="B7" s="49">
        <f>$H$2-A7</f>
        <v>11</v>
      </c>
      <c r="D7" s="46">
        <v>2005</v>
      </c>
      <c r="E7" s="47">
        <v>12</v>
      </c>
    </row>
    <row r="8" spans="1:8">
      <c r="D8" s="46">
        <v>2004</v>
      </c>
      <c r="E8" s="47">
        <f>$H$2-D8</f>
        <v>12</v>
      </c>
    </row>
    <row r="9" spans="1:8">
      <c r="D9" s="46">
        <v>2003</v>
      </c>
      <c r="E9" s="47">
        <f>$H$2-D9</f>
        <v>13</v>
      </c>
    </row>
    <row r="10" spans="1:8">
      <c r="D10" s="46">
        <v>2002</v>
      </c>
      <c r="E10" s="47">
        <f>$H$2-D10</f>
        <v>14</v>
      </c>
    </row>
    <row r="11" spans="1:8">
      <c r="D11" s="46">
        <v>2001</v>
      </c>
      <c r="E11" s="47">
        <f>$H$2-D11</f>
        <v>15</v>
      </c>
    </row>
    <row r="12" spans="1:8" ht="13.5" thickBot="1">
      <c r="D12" s="48">
        <v>2000</v>
      </c>
      <c r="E12" s="49">
        <f>$H$2-D12</f>
        <v>16</v>
      </c>
    </row>
    <row r="14" spans="1:8" ht="13.5" thickBot="1"/>
    <row r="15" spans="1:8" ht="25.5">
      <c r="A15" s="41" t="s">
        <v>23</v>
      </c>
      <c r="B15" s="50" t="s">
        <v>26</v>
      </c>
      <c r="D15" s="41" t="s">
        <v>22</v>
      </c>
      <c r="E15" s="50" t="s">
        <v>26</v>
      </c>
    </row>
    <row r="16" spans="1:8">
      <c r="A16" s="43">
        <v>21</v>
      </c>
      <c r="B16" s="51">
        <v>1005</v>
      </c>
      <c r="D16" s="43">
        <v>36</v>
      </c>
      <c r="E16" s="51">
        <v>1005</v>
      </c>
    </row>
    <row r="17" spans="1:5">
      <c r="A17" s="46">
        <v>22</v>
      </c>
      <c r="B17" s="52">
        <v>1005</v>
      </c>
      <c r="D17" s="46">
        <v>37</v>
      </c>
      <c r="E17" s="52">
        <v>1005</v>
      </c>
    </row>
    <row r="18" spans="1:5">
      <c r="A18" s="46">
        <v>23</v>
      </c>
      <c r="B18" s="52">
        <v>1005</v>
      </c>
      <c r="D18" s="46">
        <v>38</v>
      </c>
      <c r="E18" s="52">
        <v>1005</v>
      </c>
    </row>
    <row r="19" spans="1:5">
      <c r="A19" s="46">
        <v>24</v>
      </c>
      <c r="B19" s="52">
        <v>1003</v>
      </c>
      <c r="D19" s="46">
        <v>39</v>
      </c>
      <c r="E19" s="52">
        <v>1003</v>
      </c>
    </row>
    <row r="20" spans="1:5">
      <c r="A20" s="46">
        <v>25</v>
      </c>
      <c r="B20" s="52">
        <v>1003</v>
      </c>
      <c r="D20" s="46">
        <v>40</v>
      </c>
      <c r="E20" s="52">
        <v>1003</v>
      </c>
    </row>
    <row r="21" spans="1:5">
      <c r="A21" s="46">
        <v>26</v>
      </c>
      <c r="B21" s="52">
        <v>1003</v>
      </c>
      <c r="D21" s="46">
        <v>41</v>
      </c>
      <c r="E21" s="52">
        <v>1003</v>
      </c>
    </row>
    <row r="22" spans="1:5">
      <c r="A22" s="46">
        <v>27</v>
      </c>
      <c r="B22" s="52">
        <v>1002</v>
      </c>
      <c r="D22" s="46">
        <v>42</v>
      </c>
      <c r="E22" s="52">
        <v>1002</v>
      </c>
    </row>
    <row r="23" spans="1:5">
      <c r="A23" s="46">
        <v>28</v>
      </c>
      <c r="B23" s="52">
        <v>1002</v>
      </c>
      <c r="D23" s="46">
        <v>43</v>
      </c>
      <c r="E23" s="52">
        <v>1002</v>
      </c>
    </row>
    <row r="24" spans="1:5">
      <c r="A24" s="46">
        <v>29</v>
      </c>
      <c r="B24" s="52">
        <v>1002</v>
      </c>
      <c r="D24" s="46">
        <v>44</v>
      </c>
      <c r="E24" s="52">
        <v>1002</v>
      </c>
    </row>
    <row r="25" spans="1:5">
      <c r="A25" s="46">
        <v>30</v>
      </c>
      <c r="B25" s="52">
        <v>1001</v>
      </c>
      <c r="D25" s="46">
        <v>45</v>
      </c>
      <c r="E25" s="52">
        <v>1001</v>
      </c>
    </row>
    <row r="26" spans="1:5">
      <c r="A26" s="46">
        <v>31</v>
      </c>
      <c r="B26" s="52">
        <v>1001</v>
      </c>
      <c r="D26" s="46">
        <v>46</v>
      </c>
      <c r="E26" s="52">
        <v>1001</v>
      </c>
    </row>
    <row r="27" spans="1:5">
      <c r="A27" s="46">
        <v>32</v>
      </c>
      <c r="B27" s="52">
        <v>1001</v>
      </c>
      <c r="D27" s="46">
        <v>47</v>
      </c>
      <c r="E27" s="52">
        <v>1001</v>
      </c>
    </row>
    <row r="28" spans="1:5" ht="13.5" thickBot="1">
      <c r="A28" s="48">
        <v>33</v>
      </c>
      <c r="B28" s="53">
        <v>1000</v>
      </c>
      <c r="D28" s="48">
        <v>48</v>
      </c>
      <c r="E28" s="53">
        <v>1000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6</vt:i4>
      </vt:variant>
    </vt:vector>
  </HeadingPairs>
  <TitlesOfParts>
    <vt:vector size="14" baseType="lpstr">
      <vt:lpstr>Osnovni_podatki</vt:lpstr>
      <vt:lpstr>PIONIRJI</vt:lpstr>
      <vt:lpstr>PIONIRKE</vt:lpstr>
      <vt:lpstr>MLADINCI</vt:lpstr>
      <vt:lpstr>MLADINKE</vt:lpstr>
      <vt:lpstr>PRIPRAVNIKI</vt:lpstr>
      <vt:lpstr>PRIPRAVNICE</vt:lpstr>
      <vt:lpstr>Letnice</vt:lpstr>
      <vt:lpstr>MLADINCI!Področje_tiskanja</vt:lpstr>
      <vt:lpstr>MLADINKE!Področje_tiskanja</vt:lpstr>
      <vt:lpstr>PIONIRJI!Področje_tiskanja</vt:lpstr>
      <vt:lpstr>PIONIRKE!Področje_tiskanja</vt:lpstr>
      <vt:lpstr>PRIPRAVNICE!Področje_tiskanja</vt:lpstr>
      <vt:lpstr>PRIPRAVNIKI!Področje_tiskanja</vt:lpstr>
    </vt:vector>
  </TitlesOfParts>
  <Company>Acroni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GZS</dc:creator>
  <cp:lastModifiedBy>Uporabnik</cp:lastModifiedBy>
  <cp:lastPrinted>2016-05-28T11:30:25Z</cp:lastPrinted>
  <dcterms:created xsi:type="dcterms:W3CDTF">2005-04-29T09:10:03Z</dcterms:created>
  <dcterms:modified xsi:type="dcterms:W3CDTF">2016-05-28T19:00:17Z</dcterms:modified>
</cp:coreProperties>
</file>