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R\Desktop\"/>
    </mc:Choice>
  </mc:AlternateContent>
  <bookViews>
    <workbookView xWindow="30" yWindow="1800" windowWidth="15740" windowHeight="8810" activeTab="3"/>
  </bookViews>
  <sheets>
    <sheet name="Osnovni_podatki" sheetId="7" r:id="rId1"/>
    <sheet name="PIONIRJI" sheetId="3" r:id="rId2"/>
    <sheet name="MLADINCI" sheetId="6" r:id="rId3"/>
    <sheet name="PRIPRAVNIKI" sheetId="4" r:id="rId4"/>
    <sheet name="Letnice" sheetId="8" r:id="rId5"/>
  </sheets>
  <definedNames>
    <definedName name="_xlnm.Print_Area" localSheetId="2">MLADINCI!$A$1:$W$26</definedName>
    <definedName name="_xlnm.Print_Area" localSheetId="1">PIONIRJI!$A$1:$W$24</definedName>
    <definedName name="_xlnm.Print_Area" localSheetId="3">PRIPRAVNIKI!$A$1:$T$17</definedName>
    <definedName name="_xlnm.Print_Titles" localSheetId="2">MLADINCI!$1:$4</definedName>
    <definedName name="_xlnm.Print_Titles" localSheetId="1">PIONIRJI!$1:$4</definedName>
    <definedName name="_xlnm.Print_Titles" localSheetId="3">PRIPRAVNIKI!$1:$4</definedName>
  </definedNames>
  <calcPr calcId="152511"/>
</workbook>
</file>

<file path=xl/calcChain.xml><?xml version="1.0" encoding="utf-8"?>
<calcChain xmlns="http://schemas.openxmlformats.org/spreadsheetml/2006/main">
  <c r="L5" i="4" l="1"/>
  <c r="P10" i="6"/>
  <c r="L6" i="4" l="1"/>
  <c r="L10" i="4"/>
  <c r="L9" i="4"/>
  <c r="L11" i="4"/>
  <c r="L7" i="4"/>
  <c r="L8" i="4"/>
  <c r="L14" i="4"/>
  <c r="L12" i="4"/>
  <c r="L13" i="4"/>
  <c r="P8" i="3"/>
  <c r="P11" i="6"/>
  <c r="P6" i="6"/>
  <c r="P19" i="6"/>
  <c r="P13" i="6"/>
  <c r="P21" i="6"/>
  <c r="P8" i="6"/>
  <c r="P22" i="6"/>
  <c r="P15" i="6"/>
  <c r="P12" i="6"/>
  <c r="P7" i="6"/>
  <c r="P5" i="6"/>
  <c r="P20" i="6"/>
  <c r="P16" i="6"/>
  <c r="P9" i="6"/>
  <c r="P23" i="6"/>
  <c r="P18" i="6"/>
  <c r="P17" i="6"/>
  <c r="P14" i="6"/>
  <c r="P11" i="3"/>
  <c r="P17" i="3"/>
  <c r="P7" i="3"/>
  <c r="P15" i="3"/>
  <c r="P6" i="3"/>
  <c r="P18" i="3"/>
  <c r="P21" i="3"/>
  <c r="P5" i="3"/>
  <c r="P16" i="3"/>
  <c r="P20" i="3"/>
  <c r="P10" i="3"/>
  <c r="P9" i="3"/>
  <c r="P12" i="3"/>
  <c r="P13" i="3"/>
  <c r="P14" i="3"/>
  <c r="P19" i="3"/>
  <c r="G1" i="4" l="1"/>
  <c r="G16" i="4"/>
  <c r="G17" i="4"/>
  <c r="K26" i="6"/>
  <c r="K25" i="6"/>
  <c r="K1" i="6"/>
  <c r="E12" i="8"/>
  <c r="J21" i="6" s="1"/>
  <c r="K21" i="6" s="1"/>
  <c r="E11" i="8"/>
  <c r="J11" i="6" s="1"/>
  <c r="K11" i="6" s="1"/>
  <c r="E10" i="8"/>
  <c r="J12" i="6" s="1"/>
  <c r="K12" i="6" s="1"/>
  <c r="E9" i="8"/>
  <c r="E8" i="8"/>
  <c r="B7" i="8"/>
  <c r="J15" i="3" s="1"/>
  <c r="K15" i="3" s="1"/>
  <c r="B6" i="8"/>
  <c r="J7" i="3" s="1"/>
  <c r="K7" i="3" s="1"/>
  <c r="B5" i="8"/>
  <c r="B4" i="8"/>
  <c r="J16" i="3" s="1"/>
  <c r="K16" i="3" s="1"/>
  <c r="B3" i="8"/>
  <c r="J13" i="3" l="1"/>
  <c r="K13" i="3" s="1"/>
  <c r="J9" i="6"/>
  <c r="K9" i="6" s="1"/>
  <c r="J6" i="3"/>
  <c r="K6" i="3" s="1"/>
  <c r="J7" i="6"/>
  <c r="K7" i="6" s="1"/>
  <c r="J18" i="3"/>
  <c r="K18" i="3" s="1"/>
  <c r="J19" i="6"/>
  <c r="K19" i="6" s="1"/>
  <c r="J12" i="3"/>
  <c r="K12" i="3" s="1"/>
  <c r="J8" i="6"/>
  <c r="K8" i="6" s="1"/>
  <c r="J10" i="6"/>
  <c r="K10" i="6" s="1"/>
  <c r="J6" i="6"/>
  <c r="K6" i="6" s="1"/>
  <c r="J19" i="3"/>
  <c r="K19" i="3" s="1"/>
  <c r="J11" i="3"/>
  <c r="K11" i="3" s="1"/>
  <c r="J20" i="3"/>
  <c r="K20" i="3" s="1"/>
  <c r="J17" i="3"/>
  <c r="K17" i="3" s="1"/>
  <c r="J18" i="6"/>
  <c r="K18" i="6" s="1"/>
  <c r="J20" i="6"/>
  <c r="K20" i="6" s="1"/>
  <c r="J15" i="6"/>
  <c r="K15" i="6" s="1"/>
  <c r="J13" i="6"/>
  <c r="K13" i="6" s="1"/>
  <c r="J14" i="3"/>
  <c r="K14" i="3" s="1"/>
  <c r="J21" i="3"/>
  <c r="K21" i="3" s="1"/>
  <c r="J8" i="3"/>
  <c r="K8" i="3" s="1"/>
  <c r="J5" i="3"/>
  <c r="K5" i="3" s="1"/>
  <c r="J14" i="6"/>
  <c r="K14" i="6" s="1"/>
  <c r="J23" i="6"/>
  <c r="K23" i="6" s="1"/>
  <c r="J5" i="6"/>
  <c r="K5" i="6" s="1"/>
  <c r="J22" i="6"/>
  <c r="K22" i="6" s="1"/>
  <c r="J9" i="3"/>
  <c r="K9" i="3" s="1"/>
  <c r="J10" i="3"/>
  <c r="K10" i="3" s="1"/>
  <c r="J17" i="6"/>
  <c r="K17" i="6" s="1"/>
  <c r="J16" i="6"/>
  <c r="K16" i="6" s="1"/>
  <c r="S11" i="6"/>
  <c r="S6" i="6"/>
  <c r="S19" i="6"/>
  <c r="S13" i="6"/>
  <c r="S21" i="6"/>
  <c r="S8" i="6"/>
  <c r="S22" i="6"/>
  <c r="S15" i="6"/>
  <c r="S12" i="6"/>
  <c r="S7" i="6"/>
  <c r="S5" i="6"/>
  <c r="S20" i="6"/>
  <c r="S16" i="6"/>
  <c r="S9" i="6"/>
  <c r="S23" i="6"/>
  <c r="S18" i="6"/>
  <c r="S17" i="6"/>
  <c r="S10" i="6"/>
  <c r="S14" i="6"/>
  <c r="S17" i="4" l="1"/>
  <c r="A17" i="4"/>
  <c r="S16" i="4"/>
  <c r="A16" i="4"/>
  <c r="W26" i="6"/>
  <c r="A26" i="6"/>
  <c r="W25" i="6"/>
  <c r="A25" i="6"/>
  <c r="S1" i="4"/>
  <c r="A1" i="4"/>
  <c r="W1" i="6"/>
  <c r="A1" i="6"/>
  <c r="W24" i="3"/>
  <c r="K24" i="3"/>
  <c r="A24" i="3"/>
  <c r="W23" i="3"/>
  <c r="K23" i="3"/>
  <c r="A23" i="3"/>
  <c r="W1" i="3"/>
  <c r="K1" i="3"/>
  <c r="A1" i="3"/>
  <c r="R6" i="4"/>
  <c r="O6" i="4"/>
  <c r="R10" i="4"/>
  <c r="O10" i="4"/>
  <c r="R9" i="4"/>
  <c r="O9" i="4"/>
  <c r="R11" i="4"/>
  <c r="O11" i="4"/>
  <c r="R7" i="4"/>
  <c r="O7" i="4"/>
  <c r="R8" i="4"/>
  <c r="O8" i="4"/>
  <c r="R14" i="4"/>
  <c r="O14" i="4"/>
  <c r="R12" i="4"/>
  <c r="O12" i="4"/>
  <c r="R5" i="4"/>
  <c r="O5" i="4"/>
  <c r="R13" i="4"/>
  <c r="O13" i="4"/>
  <c r="V11" i="6"/>
  <c r="V6" i="6"/>
  <c r="V19" i="6"/>
  <c r="V13" i="6"/>
  <c r="V21" i="6"/>
  <c r="V8" i="6"/>
  <c r="V22" i="6"/>
  <c r="V15" i="6"/>
  <c r="V12" i="6"/>
  <c r="V7" i="6"/>
  <c r="V5" i="6"/>
  <c r="V20" i="6"/>
  <c r="V16" i="6"/>
  <c r="V9" i="6"/>
  <c r="V23" i="6"/>
  <c r="V18" i="6"/>
  <c r="V17" i="6"/>
  <c r="V10" i="6"/>
  <c r="V14" i="6"/>
  <c r="V17" i="3"/>
  <c r="S17" i="3"/>
  <c r="V15" i="3"/>
  <c r="S15" i="3"/>
  <c r="V18" i="3"/>
  <c r="S18" i="3"/>
  <c r="V5" i="3"/>
  <c r="S5" i="3"/>
  <c r="V20" i="3"/>
  <c r="S20" i="3"/>
  <c r="V10" i="3"/>
  <c r="S10" i="3"/>
  <c r="V12" i="3"/>
  <c r="S12" i="3"/>
  <c r="V8" i="3"/>
  <c r="S8" i="3"/>
  <c r="V11" i="3"/>
  <c r="S11" i="3"/>
  <c r="V7" i="3"/>
  <c r="S7" i="3"/>
  <c r="V6" i="3"/>
  <c r="S6" i="3"/>
  <c r="V21" i="3"/>
  <c r="S21" i="3"/>
  <c r="V16" i="3"/>
  <c r="S16" i="3"/>
  <c r="V9" i="3"/>
  <c r="S9" i="3"/>
  <c r="V13" i="3"/>
  <c r="S13" i="3"/>
  <c r="V14" i="3"/>
  <c r="S14" i="3"/>
  <c r="S19" i="3"/>
  <c r="W17" i="3" l="1"/>
  <c r="W20" i="3"/>
  <c r="W18" i="3"/>
  <c r="W15" i="3"/>
  <c r="S5" i="4"/>
  <c r="S12" i="4"/>
  <c r="S10" i="4"/>
  <c r="S6" i="4"/>
  <c r="S13" i="4"/>
  <c r="S11" i="4"/>
  <c r="S14" i="4"/>
  <c r="S8" i="4"/>
  <c r="S7" i="4"/>
  <c r="S9" i="4"/>
  <c r="W14" i="6"/>
  <c r="W10" i="6"/>
  <c r="W18" i="6"/>
  <c r="W9" i="6"/>
  <c r="W20" i="6"/>
  <c r="W7" i="6"/>
  <c r="W15" i="6"/>
  <c r="W8" i="6"/>
  <c r="W13" i="6"/>
  <c r="W6" i="6"/>
  <c r="W17" i="6"/>
  <c r="W23" i="6"/>
  <c r="W16" i="6"/>
  <c r="W5" i="6"/>
  <c r="W12" i="6"/>
  <c r="W22" i="6"/>
  <c r="W21" i="6"/>
  <c r="W19" i="6"/>
  <c r="W11" i="6"/>
  <c r="W13" i="3"/>
  <c r="W16" i="3"/>
  <c r="W11" i="3"/>
  <c r="W10" i="3"/>
  <c r="W5" i="3"/>
  <c r="W14" i="3"/>
  <c r="W9" i="3"/>
  <c r="W21" i="3"/>
  <c r="W6" i="3"/>
  <c r="W7" i="3"/>
  <c r="W8" i="3"/>
  <c r="W12" i="3"/>
  <c r="V19" i="3"/>
  <c r="X23" i="6" l="1"/>
  <c r="X19" i="6"/>
  <c r="X15" i="6"/>
  <c r="X11" i="6"/>
  <c r="X7" i="6"/>
  <c r="U10" i="4"/>
  <c r="U14" i="4"/>
  <c r="U6" i="4"/>
  <c r="X22" i="6"/>
  <c r="X18" i="6"/>
  <c r="X14" i="6"/>
  <c r="X10" i="6"/>
  <c r="X6" i="6"/>
  <c r="X21" i="6"/>
  <c r="X17" i="6"/>
  <c r="X13" i="6"/>
  <c r="X9" i="6"/>
  <c r="X20" i="6"/>
  <c r="X16" i="6"/>
  <c r="X12" i="6"/>
  <c r="X8" i="6"/>
  <c r="X5" i="6"/>
  <c r="U11" i="4"/>
  <c r="U12" i="4"/>
  <c r="U9" i="4"/>
  <c r="U13" i="4"/>
  <c r="U5" i="4"/>
  <c r="U7" i="4"/>
  <c r="X17" i="3"/>
  <c r="X13" i="3"/>
  <c r="X11" i="3"/>
  <c r="X16" i="3"/>
  <c r="X15" i="3"/>
  <c r="X14" i="3"/>
  <c r="X21" i="3"/>
  <c r="X9" i="3"/>
  <c r="X12" i="3"/>
  <c r="X7" i="3"/>
  <c r="X8" i="3"/>
  <c r="W19" i="3"/>
  <c r="X5" i="3" s="1"/>
  <c r="X18" i="3" l="1"/>
  <c r="X20" i="3"/>
  <c r="X19" i="3"/>
  <c r="X6" i="3"/>
</calcChain>
</file>

<file path=xl/comments1.xml><?xml version="1.0" encoding="utf-8"?>
<comments xmlns="http://schemas.openxmlformats.org/spreadsheetml/2006/main">
  <authors>
    <author>Klemen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" authorId="0" shapeId="0">
      <text>
        <r>
          <rPr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</text>
    </comment>
  </commentList>
</comments>
</file>

<file path=xl/comments2.xml><?xml version="1.0" encoding="utf-8"?>
<comments xmlns="http://schemas.openxmlformats.org/spreadsheetml/2006/main">
  <authors>
    <author>Klemen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" authorId="0" shapeId="0">
      <text>
        <r>
          <rPr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</text>
    </comment>
  </commentList>
</comments>
</file>

<file path=xl/sharedStrings.xml><?xml version="1.0" encoding="utf-8"?>
<sst xmlns="http://schemas.openxmlformats.org/spreadsheetml/2006/main" count="286" uniqueCount="144">
  <si>
    <t>PGD</t>
  </si>
  <si>
    <t>začetno število točk</t>
  </si>
  <si>
    <t>Čas izvedbe</t>
  </si>
  <si>
    <t>Vse negativne točke pri vaji</t>
  </si>
  <si>
    <t>KONČNO ŠTEVILO TOČK</t>
  </si>
  <si>
    <t>DOSEŽENO MESTO</t>
  </si>
  <si>
    <t>Začetno število točk</t>
  </si>
  <si>
    <t>GASILSKA ZVEZA</t>
  </si>
  <si>
    <t>Številka ekipe</t>
  </si>
  <si>
    <t>Skupaj  točke GASILSKA ZNANJA</t>
  </si>
  <si>
    <t>Skupaj  točke  POŽARNA PREVENTIVA</t>
  </si>
  <si>
    <t>Skupaj  točke DRŽI/NE DRŽI</t>
  </si>
  <si>
    <t>Skupaj čas in negativne točke</t>
  </si>
  <si>
    <t>Skupaj  točke  DRŽI / NE DRŽI</t>
  </si>
  <si>
    <t>Skupaj  točke  POŽARNAPREVENTIVA</t>
  </si>
  <si>
    <t>Skupaj  točke GASILSKA  ZNANJA</t>
  </si>
  <si>
    <t>Skupaj  točke DRŽI  / NE DRŽI</t>
  </si>
  <si>
    <t>Skupaj točke POŽARNA PREVENTIVA</t>
  </si>
  <si>
    <t xml:space="preserve"> Skupaj točke GASILSKA ZNANJA</t>
  </si>
  <si>
    <t>Negativne točke skupaj</t>
  </si>
  <si>
    <t>PIONIRJI</t>
  </si>
  <si>
    <t>Štafetno vezanje vozlov</t>
  </si>
  <si>
    <t>Negativne točke</t>
  </si>
  <si>
    <t>MLADINCI</t>
  </si>
  <si>
    <t>GASILCI PRIPRAVNIKI</t>
  </si>
  <si>
    <t>Štafetno vezanje orodja</t>
  </si>
  <si>
    <t>REGIJA</t>
  </si>
  <si>
    <t>TEKMOVALCI</t>
  </si>
  <si>
    <t>Skupaj točke PRVA POMOČ</t>
  </si>
  <si>
    <t>Vodja tekmovanja:</t>
  </si>
  <si>
    <t>Predsednik obračunske komisije:</t>
  </si>
  <si>
    <t>Predsednik tekmovalnega odbora:</t>
  </si>
  <si>
    <t>Datum:</t>
  </si>
  <si>
    <t>Organizator:</t>
  </si>
  <si>
    <t>Naziv tekmovanja:</t>
  </si>
  <si>
    <t>Kraj tekmovanja:</t>
  </si>
  <si>
    <t>Vnos osnovnih podatkov o tekmovanju, ki bodo vidni na izpisih rezultatov</t>
  </si>
  <si>
    <t>Pionirji</t>
  </si>
  <si>
    <t>Mladinci</t>
  </si>
  <si>
    <t>Leto tekmovanja</t>
  </si>
  <si>
    <t>Upoštevana starost</t>
  </si>
  <si>
    <t>Pozitivne točke</t>
  </si>
  <si>
    <t>Letnica rojstva</t>
  </si>
  <si>
    <t>Gasilska spretnost</t>
  </si>
  <si>
    <t>Skupna starost</t>
  </si>
  <si>
    <t>Skupaj TEORIJA</t>
  </si>
  <si>
    <t>Letnica 1</t>
  </si>
  <si>
    <t>Letnica 2</t>
  </si>
  <si>
    <t>Letnica 3</t>
  </si>
  <si>
    <t>ENAKO ŠTEVILO TOČK</t>
  </si>
  <si>
    <t>15. Regijski kviz gasilske mladine</t>
  </si>
  <si>
    <t>Nina Kotar</t>
  </si>
  <si>
    <t>Robert Ručigaj</t>
  </si>
  <si>
    <t>Mengeš</t>
  </si>
  <si>
    <t>Ignac Hribar</t>
  </si>
  <si>
    <t>Regija Ljubljana III, Mladinska komisija</t>
  </si>
  <si>
    <t>IHAN</t>
  </si>
  <si>
    <t>DOMŽALE</t>
  </si>
  <si>
    <t>LJUBLJANA III</t>
  </si>
  <si>
    <t>JARŠE - RODICA</t>
  </si>
  <si>
    <t>ŠTUDA</t>
  </si>
  <si>
    <t>GOZD</t>
  </si>
  <si>
    <t>KAMNIK</t>
  </si>
  <si>
    <t>ŠMARCA 1</t>
  </si>
  <si>
    <t>ŠMARCA 2</t>
  </si>
  <si>
    <t>KOMENDA 1</t>
  </si>
  <si>
    <t>KOMENDA</t>
  </si>
  <si>
    <t>KOMENDA 2</t>
  </si>
  <si>
    <t>DOLE PRI LITIJI</t>
  </si>
  <si>
    <t>LITIJA</t>
  </si>
  <si>
    <t>JEVNICA</t>
  </si>
  <si>
    <t>POLŠNIK</t>
  </si>
  <si>
    <t>PREVOJE 1</t>
  </si>
  <si>
    <t>LUKOVICA</t>
  </si>
  <si>
    <t>PREVOJE 2</t>
  </si>
  <si>
    <t>LOKA PRI MENGŠU</t>
  </si>
  <si>
    <t>MENGEŠ</t>
  </si>
  <si>
    <t>KOSTREVNICA</t>
  </si>
  <si>
    <t>ŠMARTNO PRI LITIJI</t>
  </si>
  <si>
    <t>ZAVRSTNIK</t>
  </si>
  <si>
    <t>REBEKA, SARA, TINKARA</t>
  </si>
  <si>
    <t>LUKA, MIŠA, TOMI ANEJ</t>
  </si>
  <si>
    <t>ALJAŽ, MAJ, BLAŽ</t>
  </si>
  <si>
    <t>MATIJA, LEON, NEJC</t>
  </si>
  <si>
    <t>KAJA, ŽIVA, KAJA</t>
  </si>
  <si>
    <t>SARA, ANA, NIKA</t>
  </si>
  <si>
    <t>JAN, NELI, MIA MARIJA</t>
  </si>
  <si>
    <t>HANA, MANCA, LAURA</t>
  </si>
  <si>
    <t>MIA, ANDRIJANA, BARBARA</t>
  </si>
  <si>
    <t>MATIC, MAJ, MAKS</t>
  </si>
  <si>
    <t>ALJAŽ, TEVŽ, JAN</t>
  </si>
  <si>
    <t>NEŽA, TIMOTEJ, MATEVŽ</t>
  </si>
  <si>
    <t>DAVID, TEO, ROK</t>
  </si>
  <si>
    <t>DOB</t>
  </si>
  <si>
    <t>ROVA</t>
  </si>
  <si>
    <t>STOB - DEPALA VAS</t>
  </si>
  <si>
    <t>ŠMARCA 3</t>
  </si>
  <si>
    <t>KRIŽ</t>
  </si>
  <si>
    <t>DOLE PRI LITIJI 1</t>
  </si>
  <si>
    <t>DOLE PRI LITIJI 2</t>
  </si>
  <si>
    <t>LUKOVICA 1</t>
  </si>
  <si>
    <t>LUKOVICA 2</t>
  </si>
  <si>
    <t>PEČE</t>
  </si>
  <si>
    <t>MORAVČE</t>
  </si>
  <si>
    <t>VRHPOLJE</t>
  </si>
  <si>
    <t>LIBERGA</t>
  </si>
  <si>
    <t>ANJA, ROK, SIMONA</t>
  </si>
  <si>
    <t xml:space="preserve">SARA, REBEKA, JAN </t>
  </si>
  <si>
    <t>LEJA, SAŠKA, EVA</t>
  </si>
  <si>
    <t>ERIK, JOŠT, NEJC</t>
  </si>
  <si>
    <t>MAJA, LEJA, EVA</t>
  </si>
  <si>
    <t>BRINA, KLARA, LARA</t>
  </si>
  <si>
    <t>JAKOB, TOM, LUKA</t>
  </si>
  <si>
    <t>JAN, ANDREJ, ALJAŽ</t>
  </si>
  <si>
    <t>MIHA, GAŠPER, KRISTIAN</t>
  </si>
  <si>
    <t>MATEJ, URBAN, LUCIJAN</t>
  </si>
  <si>
    <t>ROK, MATIC, ČRT</t>
  </si>
  <si>
    <t>ŽIGA, DANIJEL, NIVES</t>
  </si>
  <si>
    <t>LAURA, HANA , KRISTJAN</t>
  </si>
  <si>
    <t>HELENA, NINA, TJAŠA</t>
  </si>
  <si>
    <t>ŽEJE - SVETA TROJICA</t>
  </si>
  <si>
    <t>GOZD 1</t>
  </si>
  <si>
    <t>GOZD 2</t>
  </si>
  <si>
    <t>TOPOLE</t>
  </si>
  <si>
    <t>PRIMSKOVO</t>
  </si>
  <si>
    <t>KATJA, DAMJANA, JOŠT</t>
  </si>
  <si>
    <t>NIKA, EVA, EVA</t>
  </si>
  <si>
    <t>MIHA, TILEN, GREGA</t>
  </si>
  <si>
    <t xml:space="preserve">NIKA, MONIKA, KLARA </t>
  </si>
  <si>
    <t>MIHAELA, GLORIJA, KATJA</t>
  </si>
  <si>
    <t>JUŠ, GREGA, BOR</t>
  </si>
  <si>
    <t>KAJA, ŠPELA, URŠA</t>
  </si>
  <si>
    <t>MAKS, DOMEN, LUKA</t>
  </si>
  <si>
    <t>DEJAN, NATALIJA, ALEXANDER</t>
  </si>
  <si>
    <t>JAN, TINA, LEA</t>
  </si>
  <si>
    <t>JANEZ, MAJ, KATJA</t>
  </si>
  <si>
    <t>TINA, LANA , ŽIGA</t>
  </si>
  <si>
    <t>VID, EMA, URBAN</t>
  </si>
  <si>
    <t xml:space="preserve">KATJA, VALENTINA, JANEZ </t>
  </si>
  <si>
    <t>KAJA, SARA, URBAN</t>
  </si>
  <si>
    <t>KATARINA, EVA, EVA</t>
  </si>
  <si>
    <t>NEJC, DAVID, ZALA</t>
  </si>
  <si>
    <t>NIKA, KLEMEN, TEVŽ</t>
  </si>
  <si>
    <t>BINE, BLAŽ, MATIC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</si>
</sst>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;[Red]0.00"/>
    <numFmt numFmtId="166" formatCode="[$-F800]dddd\,\ mmmm\ dd\,\ yyyy"/>
  </numFmts>
  <fonts count="33" x14ac:knownFonts="1">
    <font>
      <sz val="10"/>
      <name val="Arial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b/>
      <sz val="1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sz val="8"/>
      <name val="Arial"/>
      <family val="2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 CE"/>
      <charset val="238"/>
    </font>
    <font>
      <sz val="14"/>
      <name val="Times New Roman CE"/>
      <charset val="238"/>
    </font>
    <font>
      <sz val="11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imes New Roman CE"/>
      <family val="1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0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vertical="justify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 applyAlignment="1">
      <alignment textRotation="90"/>
    </xf>
    <xf numFmtId="0" fontId="1" fillId="0" borderId="0" xfId="0" applyFont="1" applyBorder="1"/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1" xfId="0" applyFont="1" applyFill="1" applyBorder="1" applyAlignment="1"/>
    <xf numFmtId="165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 applyProtection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13" fillId="4" borderId="5" xfId="0" applyFont="1" applyFill="1" applyBorder="1" applyAlignment="1">
      <alignment horizontal="center" textRotation="90"/>
    </xf>
    <xf numFmtId="0" fontId="13" fillId="0" borderId="6" xfId="0" applyFont="1" applyBorder="1" applyAlignment="1">
      <alignment horizontal="center" textRotation="90"/>
    </xf>
    <xf numFmtId="0" fontId="13" fillId="4" borderId="7" xfId="0" applyFont="1" applyFill="1" applyBorder="1" applyAlignment="1">
      <alignment horizontal="center" textRotation="90"/>
    </xf>
    <xf numFmtId="0" fontId="12" fillId="0" borderId="3" xfId="0" applyFont="1" applyBorder="1" applyAlignment="1">
      <alignment horizontal="center" textRotation="90"/>
    </xf>
    <xf numFmtId="0" fontId="13" fillId="4" borderId="3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3" fillId="4" borderId="12" xfId="0" applyFont="1" applyFill="1" applyBorder="1" applyAlignment="1">
      <alignment horizontal="center" textRotation="90"/>
    </xf>
    <xf numFmtId="2" fontId="9" fillId="2" borderId="19" xfId="0" applyNumberFormat="1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0" borderId="19" xfId="0" applyFont="1" applyBorder="1"/>
    <xf numFmtId="0" fontId="11" fillId="0" borderId="1" xfId="0" applyFont="1" applyBorder="1"/>
    <xf numFmtId="0" fontId="17" fillId="0" borderId="0" xfId="0" applyFont="1"/>
    <xf numFmtId="0" fontId="17" fillId="0" borderId="0" xfId="0" applyFont="1" applyAlignment="1">
      <alignment horizontal="left"/>
    </xf>
    <xf numFmtId="0" fontId="19" fillId="6" borderId="1" xfId="0" applyFont="1" applyFill="1" applyBorder="1"/>
    <xf numFmtId="0" fontId="19" fillId="0" borderId="1" xfId="0" applyFont="1" applyBorder="1" applyAlignment="1">
      <alignment horizontal="left"/>
    </xf>
    <xf numFmtId="166" fontId="19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/>
    <xf numFmtId="166" fontId="10" fillId="0" borderId="0" xfId="0" applyNumberFormat="1" applyFont="1" applyAlignment="1">
      <alignment horizontal="right"/>
    </xf>
    <xf numFmtId="0" fontId="21" fillId="0" borderId="0" xfId="0" applyFont="1"/>
    <xf numFmtId="164" fontId="20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6" fillId="0" borderId="0" xfId="0" applyFont="1" applyBorder="1" applyAlignment="1">
      <alignment vertical="justify"/>
    </xf>
    <xf numFmtId="166" fontId="26" fillId="0" borderId="0" xfId="0" applyNumberFormat="1" applyFont="1"/>
    <xf numFmtId="0" fontId="26" fillId="0" borderId="0" xfId="0" applyFont="1"/>
    <xf numFmtId="0" fontId="9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/>
    </xf>
    <xf numFmtId="2" fontId="27" fillId="0" borderId="8" xfId="0" applyNumberFormat="1" applyFont="1" applyBorder="1" applyAlignment="1">
      <alignment horizontal="center" textRotation="90"/>
    </xf>
    <xf numFmtId="2" fontId="27" fillId="0" borderId="9" xfId="0" applyNumberFormat="1" applyFont="1" applyBorder="1" applyAlignment="1">
      <alignment horizontal="center" textRotation="90"/>
    </xf>
    <xf numFmtId="2" fontId="27" fillId="4" borderId="5" xfId="0" applyNumberFormat="1" applyFont="1" applyFill="1" applyBorder="1" applyAlignment="1">
      <alignment horizontal="center" textRotation="90"/>
    </xf>
    <xf numFmtId="0" fontId="0" fillId="8" borderId="17" xfId="0" applyFill="1" applyBorder="1" applyAlignment="1">
      <alignment horizontal="left" vertical="center"/>
    </xf>
    <xf numFmtId="0" fontId="0" fillId="8" borderId="20" xfId="0" applyFill="1" applyBorder="1" applyAlignment="1">
      <alignment horizontal="left" vertical="center" wrapText="1"/>
    </xf>
    <xf numFmtId="0" fontId="0" fillId="9" borderId="23" xfId="0" applyFill="1" applyBorder="1"/>
    <xf numFmtId="0" fontId="0" fillId="9" borderId="24" xfId="0" applyFill="1" applyBorder="1"/>
    <xf numFmtId="0" fontId="0" fillId="9" borderId="25" xfId="0" applyFill="1" applyBorder="1"/>
    <xf numFmtId="0" fontId="0" fillId="9" borderId="26" xfId="0" applyFill="1" applyBorder="1"/>
    <xf numFmtId="0" fontId="0" fillId="9" borderId="27" xfId="0" applyFill="1" applyBorder="1"/>
    <xf numFmtId="0" fontId="0" fillId="9" borderId="28" xfId="0" applyFill="1" applyBorder="1"/>
    <xf numFmtId="0" fontId="16" fillId="8" borderId="17" xfId="0" applyFont="1" applyFill="1" applyBorder="1" applyAlignment="1">
      <alignment horizontal="left" vertical="center"/>
    </xf>
    <xf numFmtId="0" fontId="16" fillId="8" borderId="20" xfId="0" applyFont="1" applyFill="1" applyBorder="1" applyAlignment="1">
      <alignment horizontal="left" vertical="center" wrapText="1"/>
    </xf>
    <xf numFmtId="164" fontId="0" fillId="9" borderId="24" xfId="0" applyNumberFormat="1" applyFill="1" applyBorder="1"/>
    <xf numFmtId="164" fontId="0" fillId="9" borderId="26" xfId="0" applyNumberFormat="1" applyFill="1" applyBorder="1"/>
    <xf numFmtId="164" fontId="0" fillId="9" borderId="28" xfId="0" applyNumberFormat="1" applyFill="1" applyBorder="1"/>
    <xf numFmtId="0" fontId="0" fillId="8" borderId="22" xfId="0" applyFill="1" applyBorder="1" applyAlignment="1">
      <alignment wrapText="1"/>
    </xf>
    <xf numFmtId="0" fontId="0" fillId="10" borderId="11" xfId="0" applyFill="1" applyBorder="1"/>
    <xf numFmtId="0" fontId="9" fillId="2" borderId="2" xfId="0" applyFont="1" applyFill="1" applyBorder="1" applyAlignment="1">
      <alignment horizontal="center"/>
    </xf>
    <xf numFmtId="0" fontId="26" fillId="0" borderId="0" xfId="0" applyFont="1" applyBorder="1" applyAlignment="1">
      <alignment horizontal="center" textRotation="90"/>
    </xf>
    <xf numFmtId="1" fontId="1" fillId="0" borderId="0" xfId="0" applyNumberFormat="1" applyFont="1"/>
    <xf numFmtId="0" fontId="30" fillId="0" borderId="0" xfId="0" applyFont="1"/>
    <xf numFmtId="0" fontId="31" fillId="0" borderId="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textRotation="90"/>
    </xf>
    <xf numFmtId="0" fontId="0" fillId="0" borderId="19" xfId="0" applyBorder="1" applyAlignment="1">
      <alignment horizontal="left"/>
    </xf>
    <xf numFmtId="0" fontId="11" fillId="0" borderId="19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9" fillId="10" borderId="1" xfId="0" applyFont="1" applyFill="1" applyBorder="1" applyAlignment="1">
      <alignment horizontal="center"/>
    </xf>
    <xf numFmtId="0" fontId="31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11" fillId="10" borderId="1" xfId="0" applyFont="1" applyFill="1" applyBorder="1" applyAlignment="1">
      <alignment horizontal="left"/>
    </xf>
    <xf numFmtId="0" fontId="11" fillId="10" borderId="1" xfId="0" applyFont="1" applyFill="1" applyBorder="1"/>
    <xf numFmtId="0" fontId="11" fillId="10" borderId="1" xfId="0" applyFont="1" applyFill="1" applyBorder="1" applyAlignment="1">
      <alignment horizontal="center"/>
    </xf>
    <xf numFmtId="164" fontId="13" fillId="10" borderId="1" xfId="0" applyNumberFormat="1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165" fontId="9" fillId="10" borderId="1" xfId="0" applyNumberFormat="1" applyFont="1" applyFill="1" applyBorder="1" applyAlignment="1">
      <alignment horizontal="center"/>
    </xf>
    <xf numFmtId="0" fontId="9" fillId="10" borderId="1" xfId="0" applyNumberFormat="1" applyFont="1" applyFill="1" applyBorder="1" applyAlignment="1">
      <alignment horizontal="center"/>
    </xf>
    <xf numFmtId="2" fontId="9" fillId="10" borderId="1" xfId="0" applyNumberFormat="1" applyFont="1" applyFill="1" applyBorder="1" applyAlignment="1">
      <alignment horizontal="center"/>
    </xf>
    <xf numFmtId="0" fontId="30" fillId="10" borderId="0" xfId="0" applyFont="1" applyFill="1"/>
    <xf numFmtId="0" fontId="0" fillId="10" borderId="0" xfId="0" applyFill="1"/>
    <xf numFmtId="0" fontId="4" fillId="10" borderId="1" xfId="0" applyFont="1" applyFill="1" applyBorder="1" applyAlignment="1"/>
    <xf numFmtId="0" fontId="1" fillId="10" borderId="0" xfId="0" applyFont="1" applyFill="1" applyBorder="1"/>
    <xf numFmtId="0" fontId="1" fillId="10" borderId="0" xfId="0" applyFont="1" applyFill="1"/>
    <xf numFmtId="0" fontId="14" fillId="0" borderId="19" xfId="0" applyFont="1" applyBorder="1" applyAlignment="1">
      <alignment horizontal="left" wrapText="1"/>
    </xf>
    <xf numFmtId="0" fontId="31" fillId="0" borderId="1" xfId="0" applyFont="1" applyFill="1" applyBorder="1" applyAlignment="1">
      <alignment horizontal="center"/>
    </xf>
    <xf numFmtId="0" fontId="18" fillId="7" borderId="0" xfId="0" applyFont="1" applyFill="1" applyAlignment="1">
      <alignment horizontal="center" wrapText="1"/>
    </xf>
    <xf numFmtId="0" fontId="13" fillId="4" borderId="13" xfId="0" applyFont="1" applyFill="1" applyBorder="1" applyAlignment="1">
      <alignment horizontal="center" textRotation="90"/>
    </xf>
    <xf numFmtId="0" fontId="13" fillId="4" borderId="11" xfId="0" applyFont="1" applyFill="1" applyBorder="1" applyAlignment="1">
      <alignment horizontal="center" textRotation="90"/>
    </xf>
    <xf numFmtId="0" fontId="13" fillId="5" borderId="13" xfId="0" applyFont="1" applyFill="1" applyBorder="1" applyAlignment="1">
      <alignment horizontal="center" textRotation="90"/>
    </xf>
    <xf numFmtId="0" fontId="13" fillId="5" borderId="11" xfId="0" applyFont="1" applyFill="1" applyBorder="1" applyAlignment="1">
      <alignment horizontal="center" textRotation="90"/>
    </xf>
    <xf numFmtId="0" fontId="13" fillId="3" borderId="13" xfId="0" applyFont="1" applyFill="1" applyBorder="1" applyAlignment="1">
      <alignment horizontal="center" textRotation="90"/>
    </xf>
    <xf numFmtId="0" fontId="13" fillId="3" borderId="11" xfId="0" applyFont="1" applyFill="1" applyBorder="1" applyAlignment="1">
      <alignment horizontal="center" textRotation="90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0" fontId="13" fillId="0" borderId="13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3" fillId="4" borderId="14" xfId="0" applyFont="1" applyFill="1" applyBorder="1" applyAlignment="1">
      <alignment horizontal="center" textRotation="90"/>
    </xf>
    <xf numFmtId="0" fontId="13" fillId="4" borderId="12" xfId="0" applyFont="1" applyFill="1" applyBorder="1" applyAlignment="1">
      <alignment horizontal="center" textRotation="90"/>
    </xf>
    <xf numFmtId="0" fontId="13" fillId="4" borderId="14" xfId="0" applyFont="1" applyFill="1" applyBorder="1" applyAlignment="1">
      <alignment horizontal="center" textRotation="89"/>
    </xf>
    <xf numFmtId="0" fontId="13" fillId="4" borderId="12" xfId="0" applyFont="1" applyFill="1" applyBorder="1" applyAlignment="1">
      <alignment horizontal="center" textRotation="89"/>
    </xf>
    <xf numFmtId="0" fontId="13" fillId="4" borderId="13" xfId="0" applyFont="1" applyFill="1" applyBorder="1" applyAlignment="1">
      <alignment horizontal="center" textRotation="90" wrapText="1"/>
    </xf>
    <xf numFmtId="0" fontId="13" fillId="4" borderId="11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textRotation="90"/>
    </xf>
    <xf numFmtId="0" fontId="20" fillId="0" borderId="11" xfId="0" applyFont="1" applyBorder="1" applyAlignment="1">
      <alignment horizontal="center" textRotation="90"/>
    </xf>
    <xf numFmtId="0" fontId="13" fillId="6" borderId="13" xfId="0" applyFont="1" applyFill="1" applyBorder="1" applyAlignment="1">
      <alignment horizontal="center" textRotation="90" wrapText="1"/>
    </xf>
    <xf numFmtId="0" fontId="13" fillId="6" borderId="11" xfId="0" applyFont="1" applyFill="1" applyBorder="1" applyAlignment="1">
      <alignment horizont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2" fontId="27" fillId="5" borderId="13" xfId="0" applyNumberFormat="1" applyFont="1" applyFill="1" applyBorder="1" applyAlignment="1">
      <alignment horizontal="center" vertical="justify" textRotation="90"/>
    </xf>
    <xf numFmtId="2" fontId="27" fillId="5" borderId="11" xfId="0" applyNumberFormat="1" applyFont="1" applyFill="1" applyBorder="1" applyAlignment="1">
      <alignment horizontal="center" vertical="justify" textRotation="90"/>
    </xf>
    <xf numFmtId="0" fontId="27" fillId="3" borderId="13" xfId="0" applyFont="1" applyFill="1" applyBorder="1" applyAlignment="1">
      <alignment horizontal="center" textRotation="90"/>
    </xf>
    <xf numFmtId="0" fontId="27" fillId="3" borderId="11" xfId="0" applyFont="1" applyFill="1" applyBorder="1" applyAlignment="1">
      <alignment horizontal="center" textRotation="90"/>
    </xf>
    <xf numFmtId="0" fontId="27" fillId="4" borderId="13" xfId="0" applyFont="1" applyFill="1" applyBorder="1" applyAlignment="1">
      <alignment horizontal="center" textRotation="90"/>
    </xf>
    <xf numFmtId="0" fontId="27" fillId="4" borderId="11" xfId="0" applyFont="1" applyFill="1" applyBorder="1" applyAlignment="1">
      <alignment horizontal="center" textRotation="90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justify" textRotation="90"/>
    </xf>
    <xf numFmtId="0" fontId="18" fillId="0" borderId="11" xfId="0" applyFont="1" applyBorder="1" applyAlignment="1">
      <alignment horizontal="center" vertical="justify" textRotation="90"/>
    </xf>
    <xf numFmtId="0" fontId="27" fillId="0" borderId="13" xfId="0" applyFont="1" applyBorder="1" applyAlignment="1">
      <alignment horizontal="center" textRotation="90"/>
    </xf>
    <xf numFmtId="0" fontId="27" fillId="0" borderId="11" xfId="0" applyFont="1" applyBorder="1" applyAlignment="1">
      <alignment horizontal="center" textRotation="90"/>
    </xf>
    <xf numFmtId="0" fontId="27" fillId="4" borderId="14" xfId="0" applyFont="1" applyFill="1" applyBorder="1" applyAlignment="1">
      <alignment horizontal="center" textRotation="90"/>
    </xf>
    <xf numFmtId="0" fontId="27" fillId="4" borderId="12" xfId="0" applyFont="1" applyFill="1" applyBorder="1" applyAlignment="1">
      <alignment horizontal="center" textRotation="90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textRotation="90"/>
    </xf>
    <xf numFmtId="0" fontId="29" fillId="0" borderId="11" xfId="0" applyFont="1" applyBorder="1" applyAlignment="1">
      <alignment horizontal="center" textRotation="90"/>
    </xf>
    <xf numFmtId="0" fontId="12" fillId="4" borderId="13" xfId="0" applyFont="1" applyFill="1" applyBorder="1" applyAlignment="1">
      <alignment horizontal="center" textRotation="90"/>
    </xf>
    <xf numFmtId="0" fontId="15" fillId="4" borderId="11" xfId="0" applyFont="1" applyFill="1" applyBorder="1" applyAlignment="1">
      <alignment horizontal="center" textRotation="90"/>
    </xf>
    <xf numFmtId="0" fontId="12" fillId="5" borderId="17" xfId="0" applyFont="1" applyFill="1" applyBorder="1" applyAlignment="1">
      <alignment horizontal="center" textRotation="90"/>
    </xf>
    <xf numFmtId="0" fontId="14" fillId="5" borderId="20" xfId="0" applyFont="1" applyFill="1" applyBorder="1" applyAlignment="1">
      <alignment horizontal="center" textRotation="90"/>
    </xf>
    <xf numFmtId="0" fontId="14" fillId="5" borderId="18" xfId="0" applyFont="1" applyFill="1" applyBorder="1" applyAlignment="1">
      <alignment horizontal="center" textRotation="90"/>
    </xf>
    <xf numFmtId="0" fontId="14" fillId="5" borderId="21" xfId="0" applyFont="1" applyFill="1" applyBorder="1" applyAlignment="1">
      <alignment horizontal="center" textRotation="90"/>
    </xf>
    <xf numFmtId="0" fontId="12" fillId="3" borderId="13" xfId="0" applyNumberFormat="1" applyFont="1" applyFill="1" applyBorder="1" applyAlignment="1">
      <alignment horizontal="center" textRotation="90"/>
    </xf>
    <xf numFmtId="0" fontId="14" fillId="3" borderId="11" xfId="0" applyNumberFormat="1" applyFont="1" applyFill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14" fillId="4" borderId="11" xfId="0" applyFont="1" applyFill="1" applyBorder="1" applyAlignment="1">
      <alignment horizontal="center" textRotation="90"/>
    </xf>
    <xf numFmtId="0" fontId="14" fillId="4" borderId="12" xfId="0" applyFont="1" applyFill="1" applyBorder="1" applyAlignment="1">
      <alignment horizontal="center" textRotation="90"/>
    </xf>
    <xf numFmtId="0" fontId="12" fillId="4" borderId="17" xfId="0" applyFont="1" applyFill="1" applyBorder="1" applyAlignment="1">
      <alignment horizontal="center" textRotation="90"/>
    </xf>
    <xf numFmtId="0" fontId="14" fillId="4" borderId="18" xfId="0" applyFont="1" applyFill="1" applyBorder="1" applyAlignment="1">
      <alignment horizontal="center" textRotation="90"/>
    </xf>
    <xf numFmtId="0" fontId="12" fillId="0" borderId="13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9" fillId="11" borderId="1" xfId="0" applyFont="1" applyFill="1" applyBorder="1" applyAlignment="1">
      <alignment horizontal="center"/>
    </xf>
  </cellXfs>
  <cellStyles count="1">
    <cellStyle name="Navadno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11"/>
  <sheetViews>
    <sheetView workbookViewId="0">
      <selection activeCell="B21" sqref="B21"/>
    </sheetView>
  </sheetViews>
  <sheetFormatPr defaultColWidth="9.1796875" defaultRowHeight="13" x14ac:dyDescent="0.3"/>
  <cols>
    <col min="1" max="1" width="34" style="52" bestFit="1" customWidth="1"/>
    <col min="2" max="2" width="48.81640625" style="53" customWidth="1"/>
    <col min="3" max="16384" width="9.1796875" style="52"/>
  </cols>
  <sheetData>
    <row r="2" spans="1:2" ht="15" x14ac:dyDescent="0.3">
      <c r="A2" s="130" t="s">
        <v>36</v>
      </c>
      <c r="B2" s="130"/>
    </row>
    <row r="5" spans="1:2" ht="14" x14ac:dyDescent="0.3">
      <c r="A5" s="54" t="s">
        <v>34</v>
      </c>
      <c r="B5" s="55" t="s">
        <v>50</v>
      </c>
    </row>
    <row r="6" spans="1:2" ht="14" x14ac:dyDescent="0.3">
      <c r="A6" s="54" t="s">
        <v>33</v>
      </c>
      <c r="B6" s="55" t="s">
        <v>55</v>
      </c>
    </row>
    <row r="7" spans="1:2" ht="14" x14ac:dyDescent="0.3">
      <c r="A7" s="54" t="s">
        <v>35</v>
      </c>
      <c r="B7" s="55" t="s">
        <v>53</v>
      </c>
    </row>
    <row r="8" spans="1:2" ht="14" x14ac:dyDescent="0.3">
      <c r="A8" s="54" t="s">
        <v>32</v>
      </c>
      <c r="B8" s="56">
        <v>42441</v>
      </c>
    </row>
    <row r="9" spans="1:2" ht="14" x14ac:dyDescent="0.3">
      <c r="A9" s="54" t="s">
        <v>31</v>
      </c>
      <c r="B9" s="55" t="s">
        <v>51</v>
      </c>
    </row>
    <row r="10" spans="1:2" ht="14" x14ac:dyDescent="0.3">
      <c r="A10" s="54" t="s">
        <v>30</v>
      </c>
      <c r="B10" s="55" t="s">
        <v>54</v>
      </c>
    </row>
    <row r="11" spans="1:2" ht="14" x14ac:dyDescent="0.3">
      <c r="A11" s="54" t="s">
        <v>29</v>
      </c>
      <c r="B11" s="55" t="s">
        <v>52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ColWidth="9.1796875" defaultRowHeight="18" x14ac:dyDescent="0.4"/>
  <cols>
    <col min="1" max="2" width="5.7265625" style="14" customWidth="1"/>
    <col min="3" max="3" width="25.7265625" style="14" customWidth="1"/>
    <col min="4" max="6" width="25.7265625" style="12" customWidth="1"/>
    <col min="7" max="10" width="5.453125" style="12" customWidth="1"/>
    <col min="11" max="11" width="7.26953125" style="10" customWidth="1"/>
    <col min="12" max="13" width="5.7265625" style="10" customWidth="1"/>
    <col min="14" max="14" width="5.7265625" style="15" customWidth="1"/>
    <col min="15" max="16" width="5.7265625" style="10" customWidth="1"/>
    <col min="17" max="17" width="7.26953125" style="65" customWidth="1"/>
    <col min="18" max="20" width="7.26953125" style="10" customWidth="1"/>
    <col min="21" max="21" width="7.26953125" style="21" customWidth="1"/>
    <col min="22" max="22" width="7.26953125" style="17" customWidth="1"/>
    <col min="23" max="23" width="9.54296875" style="17" customWidth="1"/>
    <col min="24" max="24" width="9.1796875" style="2"/>
    <col min="25" max="25" width="7.1796875" style="2" customWidth="1"/>
    <col min="26" max="16384" width="9.1796875" style="2"/>
  </cols>
  <sheetData>
    <row r="1" spans="1:27" s="60" customFormat="1" x14ac:dyDescent="0.4">
      <c r="A1" s="58" t="str">
        <f>Osnovni_podatki!B6</f>
        <v>Regija Ljubljana III, Mladinska komisija</v>
      </c>
      <c r="B1" s="58"/>
      <c r="C1" s="58"/>
      <c r="D1" s="58"/>
      <c r="E1" s="58"/>
      <c r="F1" s="58"/>
      <c r="G1" s="58"/>
      <c r="H1" s="58"/>
      <c r="I1" s="58"/>
      <c r="J1" s="58"/>
      <c r="K1" s="21" t="str">
        <f>Osnovni_podatki!B5</f>
        <v>15. Regijski kviz gasilske mladine</v>
      </c>
      <c r="L1" s="21"/>
      <c r="M1" s="21"/>
      <c r="N1" s="21"/>
      <c r="O1" s="21"/>
      <c r="P1" s="21"/>
      <c r="Q1" s="64"/>
      <c r="R1" s="21"/>
      <c r="S1" s="21"/>
      <c r="T1" s="21"/>
      <c r="U1" s="21"/>
      <c r="V1" s="21"/>
      <c r="W1" s="59" t="str">
        <f>Osnovni_podatki!B7&amp;", "&amp;TEXT(Osnovni_podatki!B8,"dd. mmmm yyyy")</f>
        <v>Mengeš, 12. marec 2016</v>
      </c>
    </row>
    <row r="2" spans="1:27" ht="12.75" customHeight="1" thickBot="1" x14ac:dyDescent="0.45">
      <c r="K2" s="35"/>
    </row>
    <row r="3" spans="1:27" s="75" customFormat="1" ht="60" customHeight="1" thickBot="1" x14ac:dyDescent="0.3">
      <c r="A3" s="135" t="s">
        <v>5</v>
      </c>
      <c r="B3" s="146" t="s">
        <v>8</v>
      </c>
      <c r="C3" s="143" t="s">
        <v>20</v>
      </c>
      <c r="D3" s="144"/>
      <c r="E3" s="144"/>
      <c r="F3" s="145"/>
      <c r="G3" s="137" t="s">
        <v>42</v>
      </c>
      <c r="H3" s="138"/>
      <c r="I3" s="156"/>
      <c r="J3" s="157" t="s">
        <v>44</v>
      </c>
      <c r="K3" s="148" t="s">
        <v>6</v>
      </c>
      <c r="L3" s="131" t="s">
        <v>16</v>
      </c>
      <c r="M3" s="150" t="s">
        <v>28</v>
      </c>
      <c r="N3" s="152" t="s">
        <v>17</v>
      </c>
      <c r="O3" s="154" t="s">
        <v>18</v>
      </c>
      <c r="P3" s="159" t="s">
        <v>45</v>
      </c>
      <c r="Q3" s="137" t="s">
        <v>21</v>
      </c>
      <c r="R3" s="138"/>
      <c r="S3" s="139"/>
      <c r="T3" s="140" t="s">
        <v>43</v>
      </c>
      <c r="U3" s="141"/>
      <c r="V3" s="142"/>
      <c r="W3" s="133" t="s">
        <v>4</v>
      </c>
      <c r="X3" s="73"/>
      <c r="Y3" s="74"/>
    </row>
    <row r="4" spans="1:27" s="75" customFormat="1" ht="160" customHeight="1" thickBot="1" x14ac:dyDescent="0.3">
      <c r="A4" s="136"/>
      <c r="B4" s="147"/>
      <c r="C4" s="76" t="s">
        <v>0</v>
      </c>
      <c r="D4" s="76" t="s">
        <v>7</v>
      </c>
      <c r="E4" s="76" t="s">
        <v>26</v>
      </c>
      <c r="F4" s="76" t="s">
        <v>27</v>
      </c>
      <c r="G4" s="77" t="s">
        <v>46</v>
      </c>
      <c r="H4" s="77" t="s">
        <v>47</v>
      </c>
      <c r="I4" s="77" t="s">
        <v>48</v>
      </c>
      <c r="J4" s="158"/>
      <c r="K4" s="149"/>
      <c r="L4" s="132"/>
      <c r="M4" s="151"/>
      <c r="N4" s="153"/>
      <c r="O4" s="155"/>
      <c r="P4" s="160"/>
      <c r="Q4" s="36" t="s">
        <v>2</v>
      </c>
      <c r="R4" s="37" t="s">
        <v>22</v>
      </c>
      <c r="S4" s="38" t="s">
        <v>12</v>
      </c>
      <c r="T4" s="36" t="s">
        <v>2</v>
      </c>
      <c r="U4" s="39" t="s">
        <v>22</v>
      </c>
      <c r="V4" s="40" t="s">
        <v>12</v>
      </c>
      <c r="W4" s="134"/>
      <c r="X4" s="98" t="s">
        <v>49</v>
      </c>
    </row>
    <row r="5" spans="1:27" ht="21.75" customHeight="1" x14ac:dyDescent="0.3">
      <c r="A5" s="33">
        <v>1</v>
      </c>
      <c r="B5" s="101">
        <v>11</v>
      </c>
      <c r="C5" s="109" t="s">
        <v>71</v>
      </c>
      <c r="D5" s="107" t="s">
        <v>69</v>
      </c>
      <c r="E5" s="108" t="s">
        <v>58</v>
      </c>
      <c r="F5" s="51" t="s">
        <v>88</v>
      </c>
      <c r="G5" s="63">
        <v>2005</v>
      </c>
      <c r="H5" s="63">
        <v>2005</v>
      </c>
      <c r="I5" s="63">
        <v>2006</v>
      </c>
      <c r="J5" s="72">
        <f>VLOOKUP(G5,Letnice!$A$2:$B$7,2,FALSE)+VLOOKUP(H5,Letnice!$A$2:$B$7,2,FALSE)+VLOOKUP(I5,Letnice!$A$2:$B$7,2,FALSE)</f>
        <v>32</v>
      </c>
      <c r="K5" s="67">
        <f>VLOOKUP(J5,Letnice!$A$16:$B$28,2,FALSE)</f>
        <v>1001</v>
      </c>
      <c r="L5" s="48">
        <v>10</v>
      </c>
      <c r="M5" s="49">
        <v>10</v>
      </c>
      <c r="N5" s="49">
        <v>25</v>
      </c>
      <c r="O5" s="49">
        <v>45</v>
      </c>
      <c r="P5" s="97">
        <f t="shared" ref="P5:P21" si="0">SUM(L5:O5)</f>
        <v>90</v>
      </c>
      <c r="Q5" s="29">
        <v>11.1</v>
      </c>
      <c r="R5" s="30">
        <v>0</v>
      </c>
      <c r="S5" s="31">
        <f t="shared" ref="S5:S21" si="1">Q5+R5</f>
        <v>11.1</v>
      </c>
      <c r="T5" s="29">
        <v>18.5</v>
      </c>
      <c r="U5" s="30">
        <v>0</v>
      </c>
      <c r="V5" s="31">
        <f t="shared" ref="V5:V21" si="2">T5+U5</f>
        <v>18.5</v>
      </c>
      <c r="W5" s="32">
        <f t="shared" ref="W5:W21" si="3">K5+SUM(L5:O5)-V5-S5</f>
        <v>1061.4000000000001</v>
      </c>
      <c r="X5" s="100">
        <f>(IF(W5=W4,1,0))+(IF(W5=W6,1,0))</f>
        <v>0</v>
      </c>
      <c r="Y5" s="6"/>
      <c r="Z5" s="99"/>
      <c r="AA5" s="99"/>
    </row>
    <row r="6" spans="1:27" ht="21.75" customHeight="1" x14ac:dyDescent="0.3">
      <c r="A6" s="33">
        <v>2</v>
      </c>
      <c r="B6" s="101">
        <v>14</v>
      </c>
      <c r="C6" s="110" t="s">
        <v>75</v>
      </c>
      <c r="D6" s="107" t="s">
        <v>76</v>
      </c>
      <c r="E6" s="108" t="s">
        <v>58</v>
      </c>
      <c r="F6" s="51" t="s">
        <v>89</v>
      </c>
      <c r="G6" s="63">
        <v>2006</v>
      </c>
      <c r="H6" s="63">
        <v>2006</v>
      </c>
      <c r="I6" s="63">
        <v>2008</v>
      </c>
      <c r="J6" s="72">
        <f>VLOOKUP(G6,Letnice!$A$2:$B$7,2,FALSE)+VLOOKUP(H6,Letnice!$A$2:$B$7,2,FALSE)+VLOOKUP(I6,Letnice!$A$2:$B$7,2,FALSE)</f>
        <v>28</v>
      </c>
      <c r="K6" s="68">
        <f>VLOOKUP(J6,Letnice!$A$16:$B$28,2,FALSE)</f>
        <v>1002</v>
      </c>
      <c r="L6" s="18">
        <v>9</v>
      </c>
      <c r="M6" s="26">
        <v>10</v>
      </c>
      <c r="N6" s="26">
        <v>25</v>
      </c>
      <c r="O6" s="26">
        <v>46</v>
      </c>
      <c r="P6" s="97">
        <f t="shared" si="0"/>
        <v>90</v>
      </c>
      <c r="Q6" s="29">
        <v>19.600000000000001</v>
      </c>
      <c r="R6" s="30">
        <v>0</v>
      </c>
      <c r="S6" s="31">
        <f t="shared" si="1"/>
        <v>19.600000000000001</v>
      </c>
      <c r="T6" s="29">
        <v>18.5</v>
      </c>
      <c r="U6" s="30">
        <v>0</v>
      </c>
      <c r="V6" s="31">
        <f t="shared" si="2"/>
        <v>18.5</v>
      </c>
      <c r="W6" s="32">
        <f t="shared" si="3"/>
        <v>1053.9000000000001</v>
      </c>
      <c r="X6" s="100">
        <f>(IF(W6=W5,1,0))+(IF(W6=W7,1,0))</f>
        <v>0</v>
      </c>
      <c r="Y6" s="6"/>
      <c r="Z6" s="99"/>
      <c r="AA6" s="99"/>
    </row>
    <row r="7" spans="1:27" ht="21.75" customHeight="1" x14ac:dyDescent="0.3">
      <c r="A7" s="33">
        <v>3</v>
      </c>
      <c r="B7" s="101">
        <v>16</v>
      </c>
      <c r="C7" s="109" t="s">
        <v>77</v>
      </c>
      <c r="D7" s="107" t="s">
        <v>78</v>
      </c>
      <c r="E7" s="108" t="s">
        <v>58</v>
      </c>
      <c r="F7" s="51" t="s">
        <v>91</v>
      </c>
      <c r="G7" s="63">
        <v>2006</v>
      </c>
      <c r="H7" s="63">
        <v>2005</v>
      </c>
      <c r="I7" s="63">
        <v>2007</v>
      </c>
      <c r="J7" s="72">
        <f>VLOOKUP(G7,Letnice!$A$2:$B$7,2,FALSE)+VLOOKUP(H7,Letnice!$A$2:$B$7,2,FALSE)+VLOOKUP(I7,Letnice!$A$2:$B$7,2,FALSE)</f>
        <v>30</v>
      </c>
      <c r="K7" s="68">
        <f>VLOOKUP(J7,Letnice!$A$16:$B$28,2,FALSE)</f>
        <v>1001</v>
      </c>
      <c r="L7" s="18">
        <v>10</v>
      </c>
      <c r="M7" s="26">
        <v>10</v>
      </c>
      <c r="N7" s="26">
        <v>25</v>
      </c>
      <c r="O7" s="26">
        <v>37</v>
      </c>
      <c r="P7" s="97">
        <f t="shared" si="0"/>
        <v>82</v>
      </c>
      <c r="Q7" s="29">
        <v>17.399999999999999</v>
      </c>
      <c r="R7" s="30">
        <v>0</v>
      </c>
      <c r="S7" s="31">
        <f t="shared" si="1"/>
        <v>17.399999999999999</v>
      </c>
      <c r="T7" s="29">
        <v>21.3</v>
      </c>
      <c r="U7" s="30">
        <v>0</v>
      </c>
      <c r="V7" s="31">
        <f t="shared" si="2"/>
        <v>21.3</v>
      </c>
      <c r="W7" s="32">
        <f t="shared" si="3"/>
        <v>1044.3</v>
      </c>
      <c r="X7" s="100">
        <f t="shared" ref="X7:X20" si="4">(IF(W7=W6,1,0))+(IF(W7=W8,1,0))</f>
        <v>0</v>
      </c>
      <c r="Y7" s="6"/>
      <c r="Z7" s="99"/>
      <c r="AA7" s="99"/>
    </row>
    <row r="8" spans="1:27" ht="21.75" customHeight="1" x14ac:dyDescent="0.3">
      <c r="A8" s="33">
        <v>4</v>
      </c>
      <c r="B8" s="101">
        <v>2</v>
      </c>
      <c r="C8" s="109" t="s">
        <v>59</v>
      </c>
      <c r="D8" s="107" t="s">
        <v>57</v>
      </c>
      <c r="E8" s="108" t="s">
        <v>58</v>
      </c>
      <c r="F8" s="51" t="s">
        <v>142</v>
      </c>
      <c r="G8" s="63">
        <v>2006</v>
      </c>
      <c r="H8" s="63">
        <v>2006</v>
      </c>
      <c r="I8" s="63">
        <v>2007</v>
      </c>
      <c r="J8" s="72">
        <f>VLOOKUP(G8,Letnice!$A$2:$B$7,2,FALSE)+VLOOKUP(H8,Letnice!$A$2:$B$7,2,FALSE)+VLOOKUP(I8,Letnice!$A$2:$B$7,2,FALSE)</f>
        <v>29</v>
      </c>
      <c r="K8" s="68">
        <f>VLOOKUP(J8,Letnice!$A$16:$B$28,2,FALSE)</f>
        <v>1002</v>
      </c>
      <c r="L8" s="18">
        <v>9</v>
      </c>
      <c r="M8" s="26">
        <v>10</v>
      </c>
      <c r="N8" s="26">
        <v>25</v>
      </c>
      <c r="O8" s="26">
        <v>26</v>
      </c>
      <c r="P8" s="97">
        <f t="shared" si="0"/>
        <v>70</v>
      </c>
      <c r="Q8" s="29">
        <v>11.7</v>
      </c>
      <c r="R8" s="30">
        <v>0</v>
      </c>
      <c r="S8" s="31">
        <f t="shared" si="1"/>
        <v>11.7</v>
      </c>
      <c r="T8" s="29">
        <v>17.100000000000001</v>
      </c>
      <c r="U8" s="30">
        <v>0</v>
      </c>
      <c r="V8" s="31">
        <f t="shared" si="2"/>
        <v>17.100000000000001</v>
      </c>
      <c r="W8" s="32">
        <f t="shared" si="3"/>
        <v>1043.2</v>
      </c>
      <c r="X8" s="100">
        <f t="shared" si="4"/>
        <v>0</v>
      </c>
      <c r="Y8" s="6"/>
      <c r="Z8" s="99"/>
      <c r="AA8" s="99"/>
    </row>
    <row r="9" spans="1:27" ht="21.75" customHeight="1" x14ac:dyDescent="0.3">
      <c r="A9" s="33">
        <v>5</v>
      </c>
      <c r="B9" s="101">
        <v>6</v>
      </c>
      <c r="C9" s="109" t="s">
        <v>64</v>
      </c>
      <c r="D9" s="107" t="s">
        <v>62</v>
      </c>
      <c r="E9" s="108" t="s">
        <v>58</v>
      </c>
      <c r="F9" s="51" t="s">
        <v>84</v>
      </c>
      <c r="G9" s="63">
        <v>2006</v>
      </c>
      <c r="H9" s="63">
        <v>2007</v>
      </c>
      <c r="I9" s="63">
        <v>2007</v>
      </c>
      <c r="J9" s="72">
        <f>VLOOKUP(G9,Letnice!$A$2:$B$7,2,FALSE)+VLOOKUP(H9,Letnice!$A$2:$B$7,2,FALSE)+VLOOKUP(I9,Letnice!$A$2:$B$7,2,FALSE)</f>
        <v>28</v>
      </c>
      <c r="K9" s="68">
        <f>VLOOKUP(J9,Letnice!$A$16:$B$28,2,FALSE)</f>
        <v>1002</v>
      </c>
      <c r="L9" s="18">
        <v>10</v>
      </c>
      <c r="M9" s="26">
        <v>10</v>
      </c>
      <c r="N9" s="26">
        <v>23</v>
      </c>
      <c r="O9" s="26">
        <v>34</v>
      </c>
      <c r="P9" s="97">
        <f t="shared" si="0"/>
        <v>77</v>
      </c>
      <c r="Q9" s="29">
        <v>17</v>
      </c>
      <c r="R9" s="30">
        <v>0</v>
      </c>
      <c r="S9" s="31">
        <f t="shared" si="1"/>
        <v>17</v>
      </c>
      <c r="T9" s="29">
        <v>20</v>
      </c>
      <c r="U9" s="30">
        <v>0</v>
      </c>
      <c r="V9" s="31">
        <f t="shared" si="2"/>
        <v>20</v>
      </c>
      <c r="W9" s="32">
        <f t="shared" si="3"/>
        <v>1042</v>
      </c>
      <c r="X9" s="100">
        <f t="shared" si="4"/>
        <v>0</v>
      </c>
      <c r="Y9" s="6"/>
      <c r="Z9" s="99"/>
      <c r="AA9" s="99"/>
    </row>
    <row r="10" spans="1:27" ht="21.75" customHeight="1" x14ac:dyDescent="0.3">
      <c r="A10" s="33">
        <v>6</v>
      </c>
      <c r="B10" s="101">
        <v>7</v>
      </c>
      <c r="C10" s="109" t="s">
        <v>65</v>
      </c>
      <c r="D10" s="107" t="s">
        <v>66</v>
      </c>
      <c r="E10" s="108" t="s">
        <v>58</v>
      </c>
      <c r="F10" s="51" t="s">
        <v>85</v>
      </c>
      <c r="G10" s="63">
        <v>2005</v>
      </c>
      <c r="H10" s="63">
        <v>2005</v>
      </c>
      <c r="I10" s="63">
        <v>2007</v>
      </c>
      <c r="J10" s="72">
        <f>VLOOKUP(G10,Letnice!$A$2:$B$7,2,FALSE)+VLOOKUP(H10,Letnice!$A$2:$B$7,2,FALSE)+VLOOKUP(I10,Letnice!$A$2:$B$7,2,FALSE)</f>
        <v>31</v>
      </c>
      <c r="K10" s="68">
        <f>VLOOKUP(J10,Letnice!$A$16:$B$28,2,FALSE)</f>
        <v>1001</v>
      </c>
      <c r="L10" s="18">
        <v>10</v>
      </c>
      <c r="M10" s="26">
        <v>10</v>
      </c>
      <c r="N10" s="26">
        <v>25</v>
      </c>
      <c r="O10" s="26">
        <v>31</v>
      </c>
      <c r="P10" s="97">
        <f t="shared" si="0"/>
        <v>76</v>
      </c>
      <c r="Q10" s="29">
        <v>17.8</v>
      </c>
      <c r="R10" s="30">
        <v>0</v>
      </c>
      <c r="S10" s="31">
        <f t="shared" si="1"/>
        <v>17.8</v>
      </c>
      <c r="T10" s="29">
        <v>19.5</v>
      </c>
      <c r="U10" s="30">
        <v>0</v>
      </c>
      <c r="V10" s="31">
        <f t="shared" si="2"/>
        <v>19.5</v>
      </c>
      <c r="W10" s="32">
        <f t="shared" si="3"/>
        <v>1039.7</v>
      </c>
      <c r="X10" s="100"/>
      <c r="Y10" s="6"/>
      <c r="Z10" s="99"/>
      <c r="AA10" s="99"/>
    </row>
    <row r="11" spans="1:27" ht="21.75" customHeight="1" x14ac:dyDescent="0.3">
      <c r="A11" s="33">
        <v>7</v>
      </c>
      <c r="B11" s="101">
        <v>17</v>
      </c>
      <c r="C11" s="109" t="s">
        <v>79</v>
      </c>
      <c r="D11" s="107" t="s">
        <v>78</v>
      </c>
      <c r="E11" s="108" t="s">
        <v>58</v>
      </c>
      <c r="F11" s="51" t="s">
        <v>92</v>
      </c>
      <c r="G11" s="63">
        <v>2006</v>
      </c>
      <c r="H11" s="63">
        <v>2007</v>
      </c>
      <c r="I11" s="63">
        <v>2007</v>
      </c>
      <c r="J11" s="72">
        <f>VLOOKUP(G11,Letnice!$A$2:$B$7,2,FALSE)+VLOOKUP(H11,Letnice!$A$2:$B$7,2,FALSE)+VLOOKUP(I11,Letnice!$A$2:$B$7,2,FALSE)</f>
        <v>28</v>
      </c>
      <c r="K11" s="68">
        <f>VLOOKUP(J11,Letnice!$A$16:$B$28,2,FALSE)</f>
        <v>1002</v>
      </c>
      <c r="L11" s="18">
        <v>9</v>
      </c>
      <c r="M11" s="26">
        <v>10</v>
      </c>
      <c r="N11" s="26">
        <v>23</v>
      </c>
      <c r="O11" s="26">
        <v>25</v>
      </c>
      <c r="P11" s="97">
        <f t="shared" si="0"/>
        <v>67</v>
      </c>
      <c r="Q11" s="29">
        <v>15.9</v>
      </c>
      <c r="R11" s="30">
        <v>0</v>
      </c>
      <c r="S11" s="31">
        <f t="shared" si="1"/>
        <v>15.9</v>
      </c>
      <c r="T11" s="29">
        <v>17.899999999999999</v>
      </c>
      <c r="U11" s="30">
        <v>0</v>
      </c>
      <c r="V11" s="31">
        <f t="shared" si="2"/>
        <v>17.899999999999999</v>
      </c>
      <c r="W11" s="32">
        <f t="shared" si="3"/>
        <v>1035.1999999999998</v>
      </c>
      <c r="X11" s="100">
        <f t="shared" si="4"/>
        <v>0</v>
      </c>
      <c r="Y11" s="6"/>
      <c r="Z11" s="99"/>
      <c r="AA11" s="99"/>
    </row>
    <row r="12" spans="1:27" ht="21.75" customHeight="1" x14ac:dyDescent="0.3">
      <c r="A12" s="33">
        <v>8</v>
      </c>
      <c r="B12" s="101">
        <v>4</v>
      </c>
      <c r="C12" s="109" t="s">
        <v>61</v>
      </c>
      <c r="D12" s="107" t="s">
        <v>62</v>
      </c>
      <c r="E12" s="108" t="s">
        <v>58</v>
      </c>
      <c r="F12" s="51" t="s">
        <v>82</v>
      </c>
      <c r="G12" s="63">
        <v>2006</v>
      </c>
      <c r="H12" s="63">
        <v>2006</v>
      </c>
      <c r="I12" s="63">
        <v>2006</v>
      </c>
      <c r="J12" s="72">
        <f>VLOOKUP(G12,Letnice!$A$2:$B$7,2,FALSE)+VLOOKUP(H12,Letnice!$A$2:$B$7,2,FALSE)+VLOOKUP(I12,Letnice!$A$2:$B$7,2,FALSE)</f>
        <v>30</v>
      </c>
      <c r="K12" s="68">
        <f>VLOOKUP(J12,Letnice!$A$16:$B$28,2,FALSE)</f>
        <v>1001</v>
      </c>
      <c r="L12" s="18">
        <v>10</v>
      </c>
      <c r="M12" s="26">
        <v>10</v>
      </c>
      <c r="N12" s="26">
        <v>25</v>
      </c>
      <c r="O12" s="26">
        <v>29</v>
      </c>
      <c r="P12" s="97">
        <f t="shared" si="0"/>
        <v>74</v>
      </c>
      <c r="Q12" s="29">
        <v>18.3</v>
      </c>
      <c r="R12" s="30">
        <v>5</v>
      </c>
      <c r="S12" s="31">
        <f t="shared" si="1"/>
        <v>23.3</v>
      </c>
      <c r="T12" s="29">
        <v>18.7</v>
      </c>
      <c r="U12" s="30">
        <v>0</v>
      </c>
      <c r="V12" s="31">
        <f t="shared" si="2"/>
        <v>18.7</v>
      </c>
      <c r="W12" s="32">
        <f t="shared" si="3"/>
        <v>1033</v>
      </c>
      <c r="X12" s="100">
        <f t="shared" si="4"/>
        <v>0</v>
      </c>
      <c r="Y12" s="6"/>
      <c r="Z12" s="99"/>
      <c r="AA12" s="99"/>
    </row>
    <row r="13" spans="1:27" ht="21.75" customHeight="1" x14ac:dyDescent="0.3">
      <c r="A13" s="33">
        <v>9</v>
      </c>
      <c r="B13" s="101">
        <v>5</v>
      </c>
      <c r="C13" s="109" t="s">
        <v>63</v>
      </c>
      <c r="D13" s="107" t="s">
        <v>62</v>
      </c>
      <c r="E13" s="108" t="s">
        <v>58</v>
      </c>
      <c r="F13" s="51" t="s">
        <v>83</v>
      </c>
      <c r="G13" s="63">
        <v>2005</v>
      </c>
      <c r="H13" s="63">
        <v>2005</v>
      </c>
      <c r="I13" s="63">
        <v>2005</v>
      </c>
      <c r="J13" s="72">
        <f>VLOOKUP(G13,Letnice!$A$2:$B$7,2,FALSE)+VLOOKUP(H13,Letnice!$A$2:$B$7,2,FALSE)+VLOOKUP(I13,Letnice!$A$2:$B$7,2,FALSE)</f>
        <v>33</v>
      </c>
      <c r="K13" s="68">
        <f>VLOOKUP(J13,Letnice!$A$16:$B$28,2,FALSE)</f>
        <v>1000</v>
      </c>
      <c r="L13" s="18">
        <v>9</v>
      </c>
      <c r="M13" s="26">
        <v>10</v>
      </c>
      <c r="N13" s="26">
        <v>20</v>
      </c>
      <c r="O13" s="26">
        <v>26</v>
      </c>
      <c r="P13" s="97">
        <f t="shared" si="0"/>
        <v>65</v>
      </c>
      <c r="Q13" s="29">
        <v>16.399999999999999</v>
      </c>
      <c r="R13" s="30">
        <v>0</v>
      </c>
      <c r="S13" s="31">
        <f t="shared" si="1"/>
        <v>16.399999999999999</v>
      </c>
      <c r="T13" s="29">
        <v>16.8</v>
      </c>
      <c r="U13" s="30">
        <v>0</v>
      </c>
      <c r="V13" s="31">
        <f t="shared" si="2"/>
        <v>16.8</v>
      </c>
      <c r="W13" s="32">
        <f t="shared" si="3"/>
        <v>1031.8</v>
      </c>
      <c r="X13" s="100">
        <f t="shared" si="4"/>
        <v>0</v>
      </c>
      <c r="Y13" s="6"/>
      <c r="Z13" s="99"/>
      <c r="AA13" s="99"/>
    </row>
    <row r="14" spans="1:27" ht="21.75" customHeight="1" x14ac:dyDescent="0.3">
      <c r="A14" s="33">
        <v>10</v>
      </c>
      <c r="B14" s="101">
        <v>3</v>
      </c>
      <c r="C14" s="109" t="s">
        <v>60</v>
      </c>
      <c r="D14" s="107" t="s">
        <v>57</v>
      </c>
      <c r="E14" s="108" t="s">
        <v>58</v>
      </c>
      <c r="F14" s="51" t="s">
        <v>81</v>
      </c>
      <c r="G14" s="63">
        <v>2005</v>
      </c>
      <c r="H14" s="63">
        <v>2005</v>
      </c>
      <c r="I14" s="63">
        <v>2005</v>
      </c>
      <c r="J14" s="72">
        <f>VLOOKUP(G14,Letnice!$A$2:$B$7,2,FALSE)+VLOOKUP(H14,Letnice!$A$2:$B$7,2,FALSE)+VLOOKUP(I14,Letnice!$A$2:$B$7,2,FALSE)</f>
        <v>33</v>
      </c>
      <c r="K14" s="68">
        <f>VLOOKUP(J14,Letnice!$A$16:$B$28,2,FALSE)</f>
        <v>1000</v>
      </c>
      <c r="L14" s="18">
        <v>9</v>
      </c>
      <c r="M14" s="26">
        <v>10</v>
      </c>
      <c r="N14" s="26">
        <v>23</v>
      </c>
      <c r="O14" s="26">
        <v>34</v>
      </c>
      <c r="P14" s="97">
        <f t="shared" si="0"/>
        <v>76</v>
      </c>
      <c r="Q14" s="29">
        <v>13.5</v>
      </c>
      <c r="R14" s="30">
        <v>10</v>
      </c>
      <c r="S14" s="31">
        <f t="shared" si="1"/>
        <v>23.5</v>
      </c>
      <c r="T14" s="29">
        <v>21</v>
      </c>
      <c r="U14" s="30">
        <v>0</v>
      </c>
      <c r="V14" s="31">
        <f t="shared" si="2"/>
        <v>21</v>
      </c>
      <c r="W14" s="32">
        <f t="shared" si="3"/>
        <v>1031.5</v>
      </c>
      <c r="X14" s="100">
        <f t="shared" si="4"/>
        <v>0</v>
      </c>
      <c r="Y14" s="6"/>
      <c r="Z14" s="99"/>
      <c r="AA14" s="99"/>
    </row>
    <row r="15" spans="1:27" ht="21.75" customHeight="1" x14ac:dyDescent="0.3">
      <c r="A15" s="33">
        <v>11</v>
      </c>
      <c r="B15" s="101">
        <v>15</v>
      </c>
      <c r="C15" s="109" t="s">
        <v>76</v>
      </c>
      <c r="D15" s="107" t="s">
        <v>76</v>
      </c>
      <c r="E15" s="108" t="s">
        <v>58</v>
      </c>
      <c r="F15" s="51" t="s">
        <v>90</v>
      </c>
      <c r="G15" s="63">
        <v>2005</v>
      </c>
      <c r="H15" s="63">
        <v>2006</v>
      </c>
      <c r="I15" s="63">
        <v>2006</v>
      </c>
      <c r="J15" s="72">
        <f>VLOOKUP(G15,Letnice!$A$2:$B$7,2,FALSE)+VLOOKUP(H15,Letnice!$A$2:$B$7,2,FALSE)+VLOOKUP(I15,Letnice!$A$2:$B$7,2,FALSE)</f>
        <v>31</v>
      </c>
      <c r="K15" s="68">
        <f>VLOOKUP(J15,Letnice!$A$16:$B$28,2,FALSE)</f>
        <v>1001</v>
      </c>
      <c r="L15" s="18">
        <v>6</v>
      </c>
      <c r="M15" s="26">
        <v>10</v>
      </c>
      <c r="N15" s="26">
        <v>17</v>
      </c>
      <c r="O15" s="26">
        <v>30</v>
      </c>
      <c r="P15" s="97">
        <f t="shared" si="0"/>
        <v>63</v>
      </c>
      <c r="Q15" s="29">
        <v>15.3</v>
      </c>
      <c r="R15" s="30">
        <v>0</v>
      </c>
      <c r="S15" s="31">
        <f t="shared" si="1"/>
        <v>15.3</v>
      </c>
      <c r="T15" s="29">
        <v>16.7</v>
      </c>
      <c r="U15" s="30">
        <v>5</v>
      </c>
      <c r="V15" s="31">
        <f t="shared" si="2"/>
        <v>21.7</v>
      </c>
      <c r="W15" s="32">
        <f t="shared" si="3"/>
        <v>1027</v>
      </c>
      <c r="X15" s="100">
        <f t="shared" si="4"/>
        <v>0</v>
      </c>
      <c r="Y15" s="6"/>
      <c r="Z15" s="99"/>
      <c r="AA15" s="99"/>
    </row>
    <row r="16" spans="1:27" ht="21.75" customHeight="1" x14ac:dyDescent="0.3">
      <c r="A16" s="33">
        <v>12</v>
      </c>
      <c r="B16" s="101">
        <v>9</v>
      </c>
      <c r="C16" s="109" t="s">
        <v>68</v>
      </c>
      <c r="D16" s="107" t="s">
        <v>69</v>
      </c>
      <c r="E16" s="108" t="s">
        <v>58</v>
      </c>
      <c r="F16" s="51" t="s">
        <v>87</v>
      </c>
      <c r="G16" s="63">
        <v>2008</v>
      </c>
      <c r="H16" s="63">
        <v>2006</v>
      </c>
      <c r="I16" s="63">
        <v>2008</v>
      </c>
      <c r="J16" s="72">
        <f>VLOOKUP(G16,Letnice!$A$2:$B$7,2,FALSE)+VLOOKUP(H16,Letnice!$A$2:$B$7,2,FALSE)+VLOOKUP(I16,Letnice!$A$2:$B$7,2,FALSE)</f>
        <v>26</v>
      </c>
      <c r="K16" s="68">
        <f>VLOOKUP(J16,Letnice!$A$16:$B$28,2,FALSE)</f>
        <v>1003</v>
      </c>
      <c r="L16" s="18">
        <v>10</v>
      </c>
      <c r="M16" s="26">
        <v>10</v>
      </c>
      <c r="N16" s="26">
        <v>21</v>
      </c>
      <c r="O16" s="26">
        <v>25</v>
      </c>
      <c r="P16" s="97">
        <f t="shared" si="0"/>
        <v>66</v>
      </c>
      <c r="Q16" s="29">
        <v>18</v>
      </c>
      <c r="R16" s="30">
        <v>0</v>
      </c>
      <c r="S16" s="31">
        <f t="shared" si="1"/>
        <v>18</v>
      </c>
      <c r="T16" s="29">
        <v>24.3</v>
      </c>
      <c r="U16" s="30">
        <v>0</v>
      </c>
      <c r="V16" s="31">
        <f t="shared" si="2"/>
        <v>24.3</v>
      </c>
      <c r="W16" s="32">
        <f t="shared" si="3"/>
        <v>1026.7</v>
      </c>
      <c r="X16" s="100">
        <f t="shared" si="4"/>
        <v>0</v>
      </c>
      <c r="Y16" s="6"/>
      <c r="Z16" s="99"/>
      <c r="AA16" s="99"/>
    </row>
    <row r="17" spans="1:27" ht="21.75" customHeight="1" x14ac:dyDescent="0.3">
      <c r="A17" s="33">
        <v>13</v>
      </c>
      <c r="B17" s="101">
        <v>10</v>
      </c>
      <c r="C17" s="109" t="s">
        <v>70</v>
      </c>
      <c r="D17" s="107" t="s">
        <v>69</v>
      </c>
      <c r="E17" s="108" t="s">
        <v>58</v>
      </c>
      <c r="F17" s="51" t="s">
        <v>143</v>
      </c>
      <c r="G17" s="63">
        <v>2007</v>
      </c>
      <c r="H17" s="63">
        <v>2005</v>
      </c>
      <c r="I17" s="63">
        <v>2008</v>
      </c>
      <c r="J17" s="72">
        <f>VLOOKUP(G17,Letnice!$A$2:$B$7,2,FALSE)+VLOOKUP(H17,Letnice!$A$2:$B$7,2,FALSE)+VLOOKUP(I17,Letnice!$A$2:$B$7,2,FALSE)</f>
        <v>28</v>
      </c>
      <c r="K17" s="68">
        <f>VLOOKUP(J17,Letnice!$A$16:$B$28,2,FALSE)</f>
        <v>1002</v>
      </c>
      <c r="L17" s="18">
        <v>8</v>
      </c>
      <c r="M17" s="26">
        <v>10</v>
      </c>
      <c r="N17" s="26">
        <v>24</v>
      </c>
      <c r="O17" s="26">
        <v>25</v>
      </c>
      <c r="P17" s="97">
        <f t="shared" si="0"/>
        <v>67</v>
      </c>
      <c r="Q17" s="29">
        <v>22.5</v>
      </c>
      <c r="R17" s="30">
        <v>10</v>
      </c>
      <c r="S17" s="31">
        <f t="shared" si="1"/>
        <v>32.5</v>
      </c>
      <c r="T17" s="29">
        <v>18.3</v>
      </c>
      <c r="U17" s="30">
        <v>0</v>
      </c>
      <c r="V17" s="31">
        <f t="shared" si="2"/>
        <v>18.3</v>
      </c>
      <c r="W17" s="32">
        <f t="shared" si="3"/>
        <v>1018.2</v>
      </c>
      <c r="X17" s="100">
        <f t="shared" si="4"/>
        <v>0</v>
      </c>
      <c r="Y17" s="6"/>
      <c r="Z17" s="99"/>
      <c r="AA17" s="99"/>
    </row>
    <row r="18" spans="1:27" ht="21.75" customHeight="1" x14ac:dyDescent="0.3">
      <c r="A18" s="33">
        <v>14</v>
      </c>
      <c r="B18" s="101">
        <v>13</v>
      </c>
      <c r="C18" s="109" t="s">
        <v>74</v>
      </c>
      <c r="D18" s="107" t="s">
        <v>73</v>
      </c>
      <c r="E18" s="108" t="s">
        <v>58</v>
      </c>
      <c r="F18" s="51" t="s">
        <v>135</v>
      </c>
      <c r="G18" s="63">
        <v>2005</v>
      </c>
      <c r="H18" s="63">
        <v>2005</v>
      </c>
      <c r="I18" s="63">
        <v>2007</v>
      </c>
      <c r="J18" s="72">
        <f>VLOOKUP(G18,Letnice!$A$2:$B$7,2,FALSE)+VLOOKUP(H18,Letnice!$A$2:$B$7,2,FALSE)+VLOOKUP(I18,Letnice!$A$2:$B$7,2,FALSE)</f>
        <v>31</v>
      </c>
      <c r="K18" s="68">
        <f>VLOOKUP(J18,Letnice!$A$16:$B$28,2,FALSE)</f>
        <v>1001</v>
      </c>
      <c r="L18" s="18">
        <v>9</v>
      </c>
      <c r="M18" s="26">
        <v>10</v>
      </c>
      <c r="N18" s="26">
        <v>22</v>
      </c>
      <c r="O18" s="26">
        <v>25</v>
      </c>
      <c r="P18" s="97">
        <f t="shared" si="0"/>
        <v>66</v>
      </c>
      <c r="Q18" s="29">
        <v>24.2</v>
      </c>
      <c r="R18" s="30">
        <v>10</v>
      </c>
      <c r="S18" s="31">
        <f t="shared" si="1"/>
        <v>34.200000000000003</v>
      </c>
      <c r="T18" s="29">
        <v>18.399999999999999</v>
      </c>
      <c r="U18" s="30">
        <v>5</v>
      </c>
      <c r="V18" s="31">
        <f t="shared" si="2"/>
        <v>23.4</v>
      </c>
      <c r="W18" s="32">
        <f t="shared" si="3"/>
        <v>1009.3999999999999</v>
      </c>
      <c r="X18" s="100">
        <f t="shared" si="4"/>
        <v>0</v>
      </c>
      <c r="Y18" s="6"/>
      <c r="Z18" s="99"/>
      <c r="AA18" s="99"/>
    </row>
    <row r="19" spans="1:27" ht="21.75" customHeight="1" x14ac:dyDescent="0.3">
      <c r="A19" s="33">
        <v>15</v>
      </c>
      <c r="B19" s="101">
        <v>1</v>
      </c>
      <c r="C19" s="109" t="s">
        <v>56</v>
      </c>
      <c r="D19" s="107" t="s">
        <v>57</v>
      </c>
      <c r="E19" s="108" t="s">
        <v>58</v>
      </c>
      <c r="F19" s="51" t="s">
        <v>80</v>
      </c>
      <c r="G19" s="63">
        <v>2006</v>
      </c>
      <c r="H19" s="63">
        <v>2005</v>
      </c>
      <c r="I19" s="63">
        <v>2005</v>
      </c>
      <c r="J19" s="72">
        <f>VLOOKUP(G19,Letnice!$A$2:$B$7,2,FALSE)+VLOOKUP(H19,Letnice!$A$2:$B$7,2,FALSE)+VLOOKUP(I19,Letnice!$A$2:$B$7,2,FALSE)</f>
        <v>32</v>
      </c>
      <c r="K19" s="68">
        <f>VLOOKUP(J19,Letnice!$A$16:$B$28,2,FALSE)</f>
        <v>1001</v>
      </c>
      <c r="L19" s="18">
        <v>9</v>
      </c>
      <c r="M19" s="26">
        <v>10</v>
      </c>
      <c r="N19" s="26">
        <v>23</v>
      </c>
      <c r="O19" s="26">
        <v>24</v>
      </c>
      <c r="P19" s="97">
        <f t="shared" si="0"/>
        <v>66</v>
      </c>
      <c r="Q19" s="29">
        <v>12.9</v>
      </c>
      <c r="R19" s="30">
        <v>20</v>
      </c>
      <c r="S19" s="31">
        <f t="shared" si="1"/>
        <v>32.9</v>
      </c>
      <c r="T19" s="29">
        <v>19.899999999999999</v>
      </c>
      <c r="U19" s="30">
        <v>5</v>
      </c>
      <c r="V19" s="31">
        <f t="shared" si="2"/>
        <v>24.9</v>
      </c>
      <c r="W19" s="32">
        <f t="shared" si="3"/>
        <v>1009.1999999999999</v>
      </c>
      <c r="X19" s="100">
        <f t="shared" si="4"/>
        <v>0</v>
      </c>
      <c r="Y19" s="6"/>
      <c r="Z19" s="99"/>
      <c r="AA19" s="99"/>
    </row>
    <row r="20" spans="1:27" ht="21.75" customHeight="1" x14ac:dyDescent="0.3">
      <c r="A20" s="33">
        <v>16</v>
      </c>
      <c r="B20" s="101">
        <v>8</v>
      </c>
      <c r="C20" s="109" t="s">
        <v>67</v>
      </c>
      <c r="D20" s="107" t="s">
        <v>66</v>
      </c>
      <c r="E20" s="108" t="s">
        <v>58</v>
      </c>
      <c r="F20" s="51" t="s">
        <v>86</v>
      </c>
      <c r="G20" s="63">
        <v>2005</v>
      </c>
      <c r="H20" s="63">
        <v>2006</v>
      </c>
      <c r="I20" s="63">
        <v>2006</v>
      </c>
      <c r="J20" s="72">
        <f>VLOOKUP(G20,Letnice!$A$2:$B$7,2,FALSE)+VLOOKUP(H20,Letnice!$A$2:$B$7,2,FALSE)+VLOOKUP(I20,Letnice!$A$2:$B$7,2,FALSE)</f>
        <v>31</v>
      </c>
      <c r="K20" s="68">
        <f>VLOOKUP(J20,Letnice!$A$16:$B$28,2,FALSE)</f>
        <v>1001</v>
      </c>
      <c r="L20" s="18">
        <v>10</v>
      </c>
      <c r="M20" s="26">
        <v>10</v>
      </c>
      <c r="N20" s="26">
        <v>23</v>
      </c>
      <c r="O20" s="26">
        <v>21</v>
      </c>
      <c r="P20" s="97">
        <f t="shared" si="0"/>
        <v>64</v>
      </c>
      <c r="Q20" s="29">
        <v>14.9</v>
      </c>
      <c r="R20" s="30">
        <v>30</v>
      </c>
      <c r="S20" s="31">
        <f t="shared" si="1"/>
        <v>44.9</v>
      </c>
      <c r="T20" s="29">
        <v>22.6</v>
      </c>
      <c r="U20" s="30">
        <v>0</v>
      </c>
      <c r="V20" s="31">
        <f t="shared" si="2"/>
        <v>22.6</v>
      </c>
      <c r="W20" s="32">
        <f t="shared" si="3"/>
        <v>997.50000000000011</v>
      </c>
      <c r="X20" s="100">
        <f t="shared" si="4"/>
        <v>0</v>
      </c>
      <c r="Y20" s="6"/>
      <c r="Z20" s="99"/>
      <c r="AA20" s="99"/>
    </row>
    <row r="21" spans="1:27" ht="21.75" customHeight="1" x14ac:dyDescent="0.3">
      <c r="A21" s="33">
        <v>17</v>
      </c>
      <c r="B21" s="101">
        <v>12</v>
      </c>
      <c r="C21" s="109" t="s">
        <v>72</v>
      </c>
      <c r="D21" s="107" t="s">
        <v>73</v>
      </c>
      <c r="E21" s="108" t="s">
        <v>58</v>
      </c>
      <c r="F21" s="51" t="s">
        <v>134</v>
      </c>
      <c r="G21" s="63">
        <v>2006</v>
      </c>
      <c r="H21" s="63">
        <v>2008</v>
      </c>
      <c r="I21" s="63">
        <v>2009</v>
      </c>
      <c r="J21" s="72">
        <f>VLOOKUP(G21,Letnice!$A$2:$B$7,2,FALSE)+VLOOKUP(H21,Letnice!$A$2:$B$7,2,FALSE)+VLOOKUP(I21,Letnice!$A$2:$B$7,2,FALSE)</f>
        <v>25</v>
      </c>
      <c r="K21" s="68">
        <f>VLOOKUP(J21,Letnice!$A$16:$B$28,2,FALSE)</f>
        <v>1003</v>
      </c>
      <c r="L21" s="18">
        <v>4</v>
      </c>
      <c r="M21" s="26">
        <v>10</v>
      </c>
      <c r="N21" s="26">
        <v>14</v>
      </c>
      <c r="O21" s="26">
        <v>8</v>
      </c>
      <c r="P21" s="97">
        <f t="shared" si="0"/>
        <v>36</v>
      </c>
      <c r="Q21" s="29">
        <v>43.1</v>
      </c>
      <c r="R21" s="30">
        <v>20</v>
      </c>
      <c r="S21" s="31">
        <f t="shared" si="1"/>
        <v>63.1</v>
      </c>
      <c r="T21" s="29">
        <v>29.5</v>
      </c>
      <c r="U21" s="30">
        <v>5</v>
      </c>
      <c r="V21" s="31">
        <f t="shared" si="2"/>
        <v>34.5</v>
      </c>
      <c r="W21" s="32">
        <f t="shared" si="3"/>
        <v>941.4</v>
      </c>
      <c r="X21" s="100" t="e">
        <f>(IF(W21=W20,1,0))+(IF(W21=#REF!,1,0))</f>
        <v>#REF!</v>
      </c>
      <c r="Y21" s="6"/>
      <c r="Z21" s="99"/>
      <c r="AA21" s="99"/>
    </row>
    <row r="22" spans="1:27" ht="21.75" customHeight="1" x14ac:dyDescent="0.4">
      <c r="B22" s="11"/>
      <c r="C22" s="11"/>
      <c r="D22" s="13"/>
      <c r="E22" s="13"/>
      <c r="F22" s="13"/>
      <c r="G22" s="13"/>
      <c r="H22" s="13"/>
      <c r="I22" s="13"/>
      <c r="J22" s="13"/>
      <c r="K22" s="11"/>
      <c r="L22" s="11"/>
      <c r="M22" s="11"/>
      <c r="N22" s="16"/>
      <c r="O22" s="11"/>
      <c r="P22" s="11"/>
      <c r="Q22" s="66"/>
      <c r="R22" s="11"/>
      <c r="S22" s="11"/>
      <c r="T22" s="11"/>
      <c r="U22" s="22"/>
      <c r="V22" s="19"/>
      <c r="W22" s="20"/>
    </row>
    <row r="23" spans="1:27" ht="21.75" customHeight="1" x14ac:dyDescent="0.4">
      <c r="A23" s="14" t="str">
        <f>Osnovni_podatki!A9</f>
        <v>Predsednik tekmovalnega odbora:</v>
      </c>
      <c r="B23" s="11"/>
      <c r="C23" s="11"/>
      <c r="D23" s="13"/>
      <c r="E23" s="13"/>
      <c r="F23" s="13"/>
      <c r="G23" s="13"/>
      <c r="H23" s="13"/>
      <c r="I23" s="13"/>
      <c r="J23" s="13"/>
      <c r="K23" s="11" t="str">
        <f>Osnovni_podatki!A10</f>
        <v>Predsednik obračunske komisije:</v>
      </c>
      <c r="L23" s="11"/>
      <c r="M23" s="11"/>
      <c r="N23" s="16"/>
      <c r="O23" s="11"/>
      <c r="P23" s="11"/>
      <c r="Q23" s="66"/>
      <c r="R23" s="11"/>
      <c r="S23" s="11"/>
      <c r="T23" s="11"/>
      <c r="U23" s="22"/>
      <c r="V23" s="19"/>
      <c r="W23" s="61" t="str">
        <f>Osnovni_podatki!A11</f>
        <v>Vodja tekmovanja:</v>
      </c>
    </row>
    <row r="24" spans="1:27" ht="21.75" customHeight="1" x14ac:dyDescent="0.4">
      <c r="A24" s="57" t="str">
        <f>Osnovni_podatki!B9</f>
        <v>Nina Kotar</v>
      </c>
      <c r="B24" s="11"/>
      <c r="C24" s="11"/>
      <c r="D24" s="13"/>
      <c r="E24" s="13"/>
      <c r="F24" s="13"/>
      <c r="G24" s="13"/>
      <c r="H24" s="13"/>
      <c r="I24" s="13"/>
      <c r="J24" s="13"/>
      <c r="K24" s="11" t="str">
        <f>Osnovni_podatki!B10</f>
        <v>Ignac Hribar</v>
      </c>
      <c r="L24" s="11"/>
      <c r="M24" s="11"/>
      <c r="N24" s="16"/>
      <c r="O24" s="11"/>
      <c r="P24" s="11"/>
      <c r="Q24" s="66"/>
      <c r="R24" s="11"/>
      <c r="S24" s="11"/>
      <c r="T24" s="11"/>
      <c r="U24" s="22"/>
      <c r="V24" s="19"/>
      <c r="W24" s="62" t="str">
        <f>Osnovni_podatki!B11</f>
        <v>Robert Ručigaj</v>
      </c>
    </row>
    <row r="25" spans="1:27" ht="21.75" customHeight="1" x14ac:dyDescent="0.4">
      <c r="B25" s="11"/>
      <c r="C25" s="11"/>
      <c r="D25" s="13"/>
      <c r="E25" s="13"/>
      <c r="F25" s="13"/>
      <c r="G25" s="13"/>
      <c r="H25" s="13"/>
      <c r="I25" s="13"/>
      <c r="J25" s="13"/>
      <c r="K25" s="11"/>
      <c r="L25" s="11"/>
      <c r="M25" s="11"/>
      <c r="N25" s="16"/>
      <c r="O25" s="11"/>
      <c r="P25" s="11"/>
      <c r="Q25" s="66"/>
      <c r="R25" s="11"/>
      <c r="S25" s="11"/>
      <c r="T25" s="11"/>
      <c r="U25" s="22"/>
      <c r="V25" s="19"/>
      <c r="W25" s="20"/>
    </row>
    <row r="26" spans="1:27" ht="21.75" customHeight="1" x14ac:dyDescent="0.4">
      <c r="B26" s="11"/>
      <c r="C26" s="11"/>
      <c r="D26" s="13"/>
      <c r="E26" s="13"/>
      <c r="F26" s="13"/>
      <c r="G26" s="13"/>
      <c r="H26" s="13"/>
      <c r="I26" s="13"/>
      <c r="J26" s="13"/>
      <c r="K26" s="11"/>
      <c r="L26" s="11"/>
      <c r="M26" s="11"/>
      <c r="N26" s="16"/>
      <c r="O26" s="11"/>
      <c r="P26" s="11"/>
      <c r="Q26" s="66"/>
      <c r="R26" s="11"/>
      <c r="S26" s="11"/>
      <c r="T26" s="11"/>
      <c r="U26" s="22"/>
      <c r="V26" s="19"/>
      <c r="W26" s="20"/>
    </row>
    <row r="27" spans="1:27" ht="21.75" customHeight="1" x14ac:dyDescent="0.4">
      <c r="B27" s="11"/>
      <c r="C27" s="11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6"/>
      <c r="O27" s="11"/>
      <c r="P27" s="11"/>
      <c r="Q27" s="66"/>
      <c r="R27" s="11"/>
      <c r="S27" s="11"/>
      <c r="T27" s="11"/>
      <c r="U27" s="22"/>
      <c r="V27" s="19"/>
      <c r="W27" s="20"/>
    </row>
    <row r="28" spans="1:27" ht="21.75" customHeight="1" x14ac:dyDescent="0.4">
      <c r="B28" s="11"/>
      <c r="C28" s="11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6"/>
      <c r="O28" s="11"/>
      <c r="P28" s="11"/>
      <c r="Q28" s="66"/>
      <c r="R28" s="11"/>
      <c r="S28" s="11"/>
      <c r="T28" s="11"/>
      <c r="U28" s="22"/>
      <c r="V28" s="19"/>
      <c r="W28" s="20"/>
    </row>
    <row r="29" spans="1:27" ht="21.75" customHeight="1" x14ac:dyDescent="0.4">
      <c r="B29" s="11"/>
      <c r="C29" s="11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6"/>
      <c r="O29" s="11"/>
      <c r="P29" s="11"/>
      <c r="Q29" s="66"/>
      <c r="R29" s="11"/>
      <c r="S29" s="11"/>
      <c r="T29" s="11"/>
      <c r="U29" s="22"/>
      <c r="V29" s="19"/>
      <c r="W29" s="20"/>
    </row>
  </sheetData>
  <sheetProtection selectLockedCells="1" selectUnlockedCells="1"/>
  <sortState ref="B5:W21">
    <sortCondition descending="1" ref="W5:W21"/>
    <sortCondition descending="1" ref="P5:P21"/>
    <sortCondition ref="V5:V21"/>
    <sortCondition ref="S5:S21"/>
  </sortState>
  <mergeCells count="14">
    <mergeCell ref="L3:L4"/>
    <mergeCell ref="W3:W4"/>
    <mergeCell ref="A3:A4"/>
    <mergeCell ref="Q3:S3"/>
    <mergeCell ref="T3:V3"/>
    <mergeCell ref="C3:F3"/>
    <mergeCell ref="B3:B4"/>
    <mergeCell ref="K3:K4"/>
    <mergeCell ref="M3:M4"/>
    <mergeCell ref="N3:N4"/>
    <mergeCell ref="O3:O4"/>
    <mergeCell ref="G3:I3"/>
    <mergeCell ref="J3:J4"/>
    <mergeCell ref="P3:P4"/>
  </mergeCells>
  <phoneticPr fontId="0" type="noConversion"/>
  <conditionalFormatting sqref="X5:X21">
    <cfRule type="cellIs" dxfId="2" priority="1" operator="greaterThan">
      <formula>0</formula>
    </cfRule>
  </conditionalFormatting>
  <printOptions horizontalCentered="1"/>
  <pageMargins left="0.59055118110236227" right="0.59055118110236227" top="0.59055118110236227" bottom="0.39370078740157483" header="0" footer="0"/>
  <pageSetup paperSize="9" scale="60" fitToHeight="2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view="pageBreakPreview" zoomScale="60" zoomScaleNormal="70" workbookViewId="0">
      <pane xSplit="2" ySplit="4" topLeftCell="C20" activePane="bottomRight" state="frozen"/>
      <selection activeCell="B4" sqref="B4:R36"/>
      <selection pane="topRight" activeCell="B4" sqref="B4:R36"/>
      <selection pane="bottomLeft" activeCell="B4" sqref="B4:R36"/>
      <selection pane="bottomRight" activeCell="D18" sqref="D18"/>
    </sheetView>
  </sheetViews>
  <sheetFormatPr defaultRowHeight="15.5" x14ac:dyDescent="0.35"/>
  <cols>
    <col min="1" max="2" width="5.7265625" customWidth="1"/>
    <col min="3" max="6" width="25.7265625" customWidth="1"/>
    <col min="7" max="10" width="5.453125" style="12" customWidth="1"/>
    <col min="11" max="11" width="7.26953125" style="71" customWidth="1"/>
    <col min="12" max="15" width="5.7265625" customWidth="1"/>
    <col min="16" max="16" width="5.7265625" style="10" customWidth="1"/>
    <col min="17" max="22" width="7.26953125" customWidth="1"/>
    <col min="23" max="23" width="9.54296875" customWidth="1"/>
    <col min="24" max="24" width="9.1796875" style="2"/>
  </cols>
  <sheetData>
    <row r="1" spans="1:24" s="60" customFormat="1" ht="18" x14ac:dyDescent="0.4">
      <c r="A1" s="58" t="str">
        <f>Osnovni_podatki!B6</f>
        <v>Regija Ljubljana III, Mladinska komisija</v>
      </c>
      <c r="B1" s="58"/>
      <c r="C1" s="58"/>
      <c r="D1" s="58"/>
      <c r="E1" s="58"/>
      <c r="F1" s="58"/>
      <c r="G1" s="58"/>
      <c r="H1" s="58"/>
      <c r="I1" s="58"/>
      <c r="J1" s="58"/>
      <c r="K1" s="21" t="str">
        <f>Osnovni_podatki!B5</f>
        <v>15. Regijski kviz gasilske mladine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59" t="str">
        <f>Osnovni_podatki!B7&amp;", "&amp;TEXT(Osnovni_podatki!B8,"dd. mmmm yyyy")</f>
        <v>Mengeš, 12. marec 2016</v>
      </c>
    </row>
    <row r="2" spans="1:24" s="2" customFormat="1" ht="12.75" customHeight="1" thickBot="1" x14ac:dyDescent="0.45">
      <c r="A2" s="14"/>
      <c r="B2" s="14"/>
      <c r="C2" s="14"/>
      <c r="D2" s="12"/>
      <c r="E2" s="12"/>
      <c r="F2" s="12"/>
      <c r="G2" s="12"/>
      <c r="H2" s="12"/>
      <c r="I2" s="12"/>
      <c r="J2" s="12"/>
      <c r="K2" s="69"/>
      <c r="L2" s="10"/>
      <c r="M2" s="10"/>
      <c r="N2" s="15"/>
      <c r="O2" s="10"/>
      <c r="P2" s="10"/>
      <c r="Q2" s="10"/>
      <c r="R2" s="10"/>
      <c r="S2" s="10"/>
      <c r="T2" s="10"/>
      <c r="U2" s="21"/>
      <c r="V2" s="17"/>
      <c r="W2" s="17"/>
    </row>
    <row r="3" spans="1:24" s="52" customFormat="1" ht="60" customHeight="1" thickBot="1" x14ac:dyDescent="0.35">
      <c r="A3" s="166" t="s">
        <v>5</v>
      </c>
      <c r="B3" s="175" t="s">
        <v>8</v>
      </c>
      <c r="C3" s="172" t="s">
        <v>23</v>
      </c>
      <c r="D3" s="173"/>
      <c r="E3" s="173"/>
      <c r="F3" s="174"/>
      <c r="G3" s="181" t="s">
        <v>42</v>
      </c>
      <c r="H3" s="182"/>
      <c r="I3" s="183"/>
      <c r="J3" s="184" t="s">
        <v>44</v>
      </c>
      <c r="K3" s="177" t="s">
        <v>6</v>
      </c>
      <c r="L3" s="179" t="s">
        <v>13</v>
      </c>
      <c r="M3" s="179" t="s">
        <v>28</v>
      </c>
      <c r="N3" s="168" t="s">
        <v>14</v>
      </c>
      <c r="O3" s="168" t="s">
        <v>15</v>
      </c>
      <c r="P3" s="159" t="s">
        <v>45</v>
      </c>
      <c r="Q3" s="170" t="s">
        <v>21</v>
      </c>
      <c r="R3" s="162"/>
      <c r="S3" s="171"/>
      <c r="T3" s="161" t="s">
        <v>43</v>
      </c>
      <c r="U3" s="162"/>
      <c r="V3" s="163"/>
      <c r="W3" s="164" t="s">
        <v>4</v>
      </c>
      <c r="X3" s="73"/>
    </row>
    <row r="4" spans="1:24" s="52" customFormat="1" ht="160" customHeight="1" thickBot="1" x14ac:dyDescent="0.35">
      <c r="A4" s="167"/>
      <c r="B4" s="176"/>
      <c r="C4" s="78" t="s">
        <v>0</v>
      </c>
      <c r="D4" s="78" t="s">
        <v>7</v>
      </c>
      <c r="E4" s="78" t="s">
        <v>26</v>
      </c>
      <c r="F4" s="78" t="s">
        <v>27</v>
      </c>
      <c r="G4" s="77" t="s">
        <v>46</v>
      </c>
      <c r="H4" s="77" t="s">
        <v>47</v>
      </c>
      <c r="I4" s="77" t="s">
        <v>48</v>
      </c>
      <c r="J4" s="185"/>
      <c r="K4" s="178"/>
      <c r="L4" s="180"/>
      <c r="M4" s="180"/>
      <c r="N4" s="169"/>
      <c r="O4" s="169"/>
      <c r="P4" s="160"/>
      <c r="Q4" s="79" t="s">
        <v>2</v>
      </c>
      <c r="R4" s="80" t="s">
        <v>22</v>
      </c>
      <c r="S4" s="81" t="s">
        <v>12</v>
      </c>
      <c r="T4" s="79" t="s">
        <v>2</v>
      </c>
      <c r="U4" s="80" t="s">
        <v>19</v>
      </c>
      <c r="V4" s="81" t="s">
        <v>12</v>
      </c>
      <c r="W4" s="165"/>
      <c r="X4" s="98" t="s">
        <v>49</v>
      </c>
    </row>
    <row r="5" spans="1:24" ht="21.75" customHeight="1" x14ac:dyDescent="0.3">
      <c r="A5" s="33">
        <v>1</v>
      </c>
      <c r="B5" s="101">
        <v>26</v>
      </c>
      <c r="C5" s="109" t="s">
        <v>98</v>
      </c>
      <c r="D5" s="107" t="s">
        <v>69</v>
      </c>
      <c r="E5" s="108" t="s">
        <v>58</v>
      </c>
      <c r="F5" s="51" t="s">
        <v>111</v>
      </c>
      <c r="G5" s="63">
        <v>2002</v>
      </c>
      <c r="H5" s="63">
        <v>2003</v>
      </c>
      <c r="I5" s="63">
        <v>2003</v>
      </c>
      <c r="J5" s="63">
        <f>VLOOKUP(G5,Letnice!$D$2:$E$12,2,FALSE)+VLOOKUP(H5,Letnice!$D$2:$E$12,2,FALSE)+VLOOKUP(I5,Letnice!$D$2:$E$12,2,FALSE)</f>
        <v>40</v>
      </c>
      <c r="K5" s="68">
        <f>VLOOKUP(J5,Letnice!$D$16:$E$28,2,FALSE)</f>
        <v>1003</v>
      </c>
      <c r="L5" s="48">
        <v>9</v>
      </c>
      <c r="M5" s="49">
        <v>10</v>
      </c>
      <c r="N5" s="49">
        <v>25</v>
      </c>
      <c r="O5" s="49">
        <v>32</v>
      </c>
      <c r="P5" s="97">
        <f t="shared" ref="P5:P23" si="0">SUM(L5:O5)</f>
        <v>76</v>
      </c>
      <c r="Q5" s="29">
        <v>14.5</v>
      </c>
      <c r="R5" s="30">
        <v>0</v>
      </c>
      <c r="S5" s="32">
        <f t="shared" ref="S5:S23" si="1">Q5+R5</f>
        <v>14.5</v>
      </c>
      <c r="T5" s="29">
        <v>20.3</v>
      </c>
      <c r="U5" s="30">
        <v>0</v>
      </c>
      <c r="V5" s="32">
        <f t="shared" ref="V5:V23" si="2">T5+U5</f>
        <v>20.3</v>
      </c>
      <c r="W5" s="32">
        <f t="shared" ref="W5:W23" si="3">K5+SUM(L5:O5)-V5-S5</f>
        <v>1044.2</v>
      </c>
      <c r="X5" s="100">
        <f>(IF(W5=W4,1,0))+(IF(W5=W6,1,0))</f>
        <v>0</v>
      </c>
    </row>
    <row r="6" spans="1:24" ht="21.75" customHeight="1" x14ac:dyDescent="0.3">
      <c r="A6" s="33">
        <v>2</v>
      </c>
      <c r="B6" s="101">
        <v>35</v>
      </c>
      <c r="C6" s="109" t="s">
        <v>77</v>
      </c>
      <c r="D6" s="107" t="s">
        <v>78</v>
      </c>
      <c r="E6" s="108" t="s">
        <v>58</v>
      </c>
      <c r="F6" s="51" t="s">
        <v>118</v>
      </c>
      <c r="G6" s="63">
        <v>2000</v>
      </c>
      <c r="H6" s="63">
        <v>2002</v>
      </c>
      <c r="I6" s="63">
        <v>2001</v>
      </c>
      <c r="J6" s="63">
        <f>VLOOKUP(G6,Letnice!$D$2:$E$12,2,FALSE)+VLOOKUP(H6,Letnice!$D$2:$E$12,2,FALSE)+VLOOKUP(I6,Letnice!$D$2:$E$12,2,FALSE)</f>
        <v>45</v>
      </c>
      <c r="K6" s="68">
        <f>VLOOKUP(J6,Letnice!$D$16:$E$28,2,FALSE)</f>
        <v>1001</v>
      </c>
      <c r="L6" s="18">
        <v>10</v>
      </c>
      <c r="M6" s="26">
        <v>9</v>
      </c>
      <c r="N6" s="26">
        <v>25</v>
      </c>
      <c r="O6" s="26">
        <v>32</v>
      </c>
      <c r="P6" s="97">
        <f t="shared" si="0"/>
        <v>76</v>
      </c>
      <c r="Q6" s="29">
        <v>10.7</v>
      </c>
      <c r="R6" s="30">
        <v>0</v>
      </c>
      <c r="S6" s="32">
        <f t="shared" si="1"/>
        <v>10.7</v>
      </c>
      <c r="T6" s="29">
        <v>21.5</v>
      </c>
      <c r="U6" s="30">
        <v>1</v>
      </c>
      <c r="V6" s="32">
        <f t="shared" si="2"/>
        <v>22.5</v>
      </c>
      <c r="W6" s="32">
        <f t="shared" si="3"/>
        <v>1043.8</v>
      </c>
      <c r="X6" s="100">
        <f>(IF(W6=W5,1,0))+(IF(W6=W7,1,0))</f>
        <v>0</v>
      </c>
    </row>
    <row r="7" spans="1:24" ht="21.75" customHeight="1" x14ac:dyDescent="0.3">
      <c r="A7" s="33">
        <v>3</v>
      </c>
      <c r="B7" s="101">
        <v>27</v>
      </c>
      <c r="C7" s="109" t="s">
        <v>99</v>
      </c>
      <c r="D7" s="107" t="s">
        <v>69</v>
      </c>
      <c r="E7" s="108" t="s">
        <v>58</v>
      </c>
      <c r="F7" s="51" t="s">
        <v>112</v>
      </c>
      <c r="G7" s="63">
        <v>2000</v>
      </c>
      <c r="H7" s="63">
        <v>2000</v>
      </c>
      <c r="I7" s="63">
        <v>2000</v>
      </c>
      <c r="J7" s="63">
        <f>VLOOKUP(G7,Letnice!$D$2:$E$12,2,FALSE)+VLOOKUP(H7,Letnice!$D$2:$E$12,2,FALSE)+VLOOKUP(I7,Letnice!$D$2:$E$12,2,FALSE)</f>
        <v>48</v>
      </c>
      <c r="K7" s="68">
        <f>VLOOKUP(J7,Letnice!$D$16:$E$28,2,FALSE)</f>
        <v>1000</v>
      </c>
      <c r="L7" s="18">
        <v>8</v>
      </c>
      <c r="M7" s="26">
        <v>10</v>
      </c>
      <c r="N7" s="26">
        <v>25</v>
      </c>
      <c r="O7" s="26">
        <v>31</v>
      </c>
      <c r="P7" s="97">
        <f t="shared" si="0"/>
        <v>74</v>
      </c>
      <c r="Q7" s="29">
        <v>13.8</v>
      </c>
      <c r="R7" s="30">
        <v>0</v>
      </c>
      <c r="S7" s="32">
        <f t="shared" si="1"/>
        <v>13.8</v>
      </c>
      <c r="T7" s="29">
        <v>17</v>
      </c>
      <c r="U7" s="30">
        <v>0</v>
      </c>
      <c r="V7" s="32">
        <f t="shared" si="2"/>
        <v>17</v>
      </c>
      <c r="W7" s="32">
        <f t="shared" si="3"/>
        <v>1043.2</v>
      </c>
      <c r="X7" s="100">
        <f t="shared" ref="X7:X22" si="4">(IF(W7=W6,1,0))+(IF(W7=W8,1,0))</f>
        <v>0</v>
      </c>
    </row>
    <row r="8" spans="1:24" ht="21.75" customHeight="1" x14ac:dyDescent="0.3">
      <c r="A8" s="33">
        <v>4</v>
      </c>
      <c r="B8" s="101">
        <v>31</v>
      </c>
      <c r="C8" s="109" t="s">
        <v>75</v>
      </c>
      <c r="D8" s="107" t="s">
        <v>76</v>
      </c>
      <c r="E8" s="108" t="s">
        <v>58</v>
      </c>
      <c r="F8" s="51" t="s">
        <v>115</v>
      </c>
      <c r="G8" s="63">
        <v>2002</v>
      </c>
      <c r="H8" s="63">
        <v>2002</v>
      </c>
      <c r="I8" s="63">
        <v>2002</v>
      </c>
      <c r="J8" s="63">
        <f>VLOOKUP(G8,Letnice!$D$2:$E$12,2,FALSE)+VLOOKUP(H8,Letnice!$D$2:$E$12,2,FALSE)+VLOOKUP(I8,Letnice!$D$2:$E$12,2,FALSE)</f>
        <v>42</v>
      </c>
      <c r="K8" s="68">
        <f>VLOOKUP(J8,Letnice!$D$16:$E$28,2,FALSE)</f>
        <v>1002</v>
      </c>
      <c r="L8" s="18">
        <v>10</v>
      </c>
      <c r="M8" s="26">
        <v>9</v>
      </c>
      <c r="N8" s="26">
        <v>23</v>
      </c>
      <c r="O8" s="26">
        <v>28</v>
      </c>
      <c r="P8" s="97">
        <f t="shared" si="0"/>
        <v>70</v>
      </c>
      <c r="Q8" s="29">
        <v>12</v>
      </c>
      <c r="R8" s="30">
        <v>0</v>
      </c>
      <c r="S8" s="32">
        <f t="shared" si="1"/>
        <v>12</v>
      </c>
      <c r="T8" s="29">
        <v>17.2</v>
      </c>
      <c r="U8" s="30">
        <v>0</v>
      </c>
      <c r="V8" s="32">
        <f t="shared" si="2"/>
        <v>17.2</v>
      </c>
      <c r="W8" s="32">
        <f t="shared" si="3"/>
        <v>1042.8</v>
      </c>
      <c r="X8" s="100">
        <f t="shared" si="4"/>
        <v>0</v>
      </c>
    </row>
    <row r="9" spans="1:24" s="124" customFormat="1" ht="21.75" customHeight="1" x14ac:dyDescent="0.3">
      <c r="A9" s="202">
        <v>5</v>
      </c>
      <c r="B9" s="101">
        <v>23</v>
      </c>
      <c r="C9" s="109" t="s">
        <v>96</v>
      </c>
      <c r="D9" s="107" t="s">
        <v>62</v>
      </c>
      <c r="E9" s="108" t="s">
        <v>58</v>
      </c>
      <c r="F9" s="51" t="s">
        <v>109</v>
      </c>
      <c r="G9" s="63">
        <v>2001</v>
      </c>
      <c r="H9" s="63">
        <v>2001</v>
      </c>
      <c r="I9" s="63">
        <v>2000</v>
      </c>
      <c r="J9" s="63">
        <f>VLOOKUP(G9,Letnice!$D$2:$E$12,2,FALSE)+VLOOKUP(H9,Letnice!$D$2:$E$12,2,FALSE)+VLOOKUP(I9,Letnice!$D$2:$E$12,2,FALSE)</f>
        <v>46</v>
      </c>
      <c r="K9" s="68">
        <f>VLOOKUP(J9,Letnice!$D$16:$E$28,2,FALSE)</f>
        <v>1001</v>
      </c>
      <c r="L9" s="18">
        <v>9</v>
      </c>
      <c r="M9" s="26">
        <v>10</v>
      </c>
      <c r="N9" s="26">
        <v>25</v>
      </c>
      <c r="O9" s="26">
        <v>35</v>
      </c>
      <c r="P9" s="97">
        <f t="shared" si="0"/>
        <v>79</v>
      </c>
      <c r="Q9" s="29">
        <v>13</v>
      </c>
      <c r="R9" s="30">
        <v>5</v>
      </c>
      <c r="S9" s="32">
        <f t="shared" si="1"/>
        <v>18</v>
      </c>
      <c r="T9" s="29">
        <v>19.07</v>
      </c>
      <c r="U9" s="30">
        <v>1</v>
      </c>
      <c r="V9" s="32">
        <f t="shared" si="2"/>
        <v>20.07</v>
      </c>
      <c r="W9" s="32">
        <f t="shared" si="3"/>
        <v>1041.93</v>
      </c>
      <c r="X9" s="123">
        <f t="shared" si="4"/>
        <v>0</v>
      </c>
    </row>
    <row r="10" spans="1:24" ht="21.75" customHeight="1" x14ac:dyDescent="0.3">
      <c r="A10" s="33">
        <v>6</v>
      </c>
      <c r="B10" s="101">
        <v>19</v>
      </c>
      <c r="C10" s="109" t="s">
        <v>94</v>
      </c>
      <c r="D10" s="107" t="s">
        <v>57</v>
      </c>
      <c r="E10" s="108" t="s">
        <v>58</v>
      </c>
      <c r="F10" s="51" t="s">
        <v>106</v>
      </c>
      <c r="G10" s="63">
        <v>2002</v>
      </c>
      <c r="H10" s="63">
        <v>2002</v>
      </c>
      <c r="I10" s="63">
        <v>2001</v>
      </c>
      <c r="J10" s="63">
        <f>VLOOKUP(G10,Letnice!$D$2:$E$12,2,FALSE)+VLOOKUP(H10,Letnice!$D$2:$E$12,2,FALSE)+VLOOKUP(I10,Letnice!$D$2:$E$12,2,FALSE)</f>
        <v>43</v>
      </c>
      <c r="K10" s="68">
        <f>VLOOKUP(J10,Letnice!$D$16:$E$28,2,FALSE)</f>
        <v>1002</v>
      </c>
      <c r="L10" s="18">
        <v>9</v>
      </c>
      <c r="M10" s="26">
        <v>9</v>
      </c>
      <c r="N10" s="26">
        <v>23</v>
      </c>
      <c r="O10" s="26">
        <v>27</v>
      </c>
      <c r="P10" s="97">
        <f t="shared" si="0"/>
        <v>68</v>
      </c>
      <c r="Q10" s="29">
        <v>14.3</v>
      </c>
      <c r="R10" s="30">
        <v>0</v>
      </c>
      <c r="S10" s="32">
        <f t="shared" si="1"/>
        <v>14.3</v>
      </c>
      <c r="T10" s="29">
        <v>21</v>
      </c>
      <c r="U10" s="30">
        <v>0</v>
      </c>
      <c r="V10" s="32">
        <f t="shared" si="2"/>
        <v>21</v>
      </c>
      <c r="W10" s="32">
        <f t="shared" si="3"/>
        <v>1034.7</v>
      </c>
      <c r="X10" s="100">
        <f t="shared" si="4"/>
        <v>0</v>
      </c>
    </row>
    <row r="11" spans="1:24" ht="21.75" customHeight="1" x14ac:dyDescent="0.3">
      <c r="A11" s="33">
        <v>7</v>
      </c>
      <c r="B11" s="101">
        <v>36</v>
      </c>
      <c r="C11" s="109" t="s">
        <v>105</v>
      </c>
      <c r="D11" s="107" t="s">
        <v>78</v>
      </c>
      <c r="E11" s="108" t="s">
        <v>58</v>
      </c>
      <c r="F11" s="51" t="s">
        <v>119</v>
      </c>
      <c r="G11" s="63">
        <v>2001</v>
      </c>
      <c r="H11" s="63">
        <v>2001</v>
      </c>
      <c r="I11" s="63">
        <v>2001</v>
      </c>
      <c r="J11" s="63">
        <f>VLOOKUP(G11,Letnice!$D$2:$E$12,2,FALSE)+VLOOKUP(H11,Letnice!$D$2:$E$12,2,FALSE)+VLOOKUP(I11,Letnice!$D$2:$E$12,2,FALSE)</f>
        <v>45</v>
      </c>
      <c r="K11" s="68">
        <f>VLOOKUP(J11,Letnice!$D$16:$E$28,2,FALSE)</f>
        <v>1001</v>
      </c>
      <c r="L11" s="18">
        <v>10</v>
      </c>
      <c r="M11" s="26">
        <v>9</v>
      </c>
      <c r="N11" s="26">
        <v>25</v>
      </c>
      <c r="O11" s="26">
        <v>27</v>
      </c>
      <c r="P11" s="97">
        <f t="shared" si="0"/>
        <v>71</v>
      </c>
      <c r="Q11" s="29">
        <v>12.2</v>
      </c>
      <c r="R11" s="30">
        <v>0</v>
      </c>
      <c r="S11" s="32">
        <f t="shared" si="1"/>
        <v>12.2</v>
      </c>
      <c r="T11" s="29">
        <v>17.3</v>
      </c>
      <c r="U11" s="30">
        <v>10</v>
      </c>
      <c r="V11" s="32">
        <f t="shared" si="2"/>
        <v>27.3</v>
      </c>
      <c r="W11" s="32">
        <f t="shared" si="3"/>
        <v>1032.5</v>
      </c>
      <c r="X11" s="100">
        <f t="shared" si="4"/>
        <v>0</v>
      </c>
    </row>
    <row r="12" spans="1:24" ht="21.75" customHeight="1" x14ac:dyDescent="0.3">
      <c r="A12" s="33">
        <v>8</v>
      </c>
      <c r="B12" s="101">
        <v>28</v>
      </c>
      <c r="C12" s="109" t="s">
        <v>70</v>
      </c>
      <c r="D12" s="107" t="s">
        <v>69</v>
      </c>
      <c r="E12" s="108" t="s">
        <v>58</v>
      </c>
      <c r="F12" s="51" t="s">
        <v>137</v>
      </c>
      <c r="G12" s="63">
        <v>2002</v>
      </c>
      <c r="H12" s="63">
        <v>2001</v>
      </c>
      <c r="I12" s="63">
        <v>2001</v>
      </c>
      <c r="J12" s="63">
        <f>VLOOKUP(G12,Letnice!$D$2:$E$12,2,FALSE)+VLOOKUP(H12,Letnice!$D$2:$E$12,2,FALSE)+VLOOKUP(I12,Letnice!$D$2:$E$12,2,FALSE)</f>
        <v>44</v>
      </c>
      <c r="K12" s="68">
        <f>VLOOKUP(J12,Letnice!$D$16:$E$28,2,FALSE)</f>
        <v>1002</v>
      </c>
      <c r="L12" s="18">
        <v>9</v>
      </c>
      <c r="M12" s="26">
        <v>9</v>
      </c>
      <c r="N12" s="26">
        <v>22</v>
      </c>
      <c r="O12" s="26">
        <v>26</v>
      </c>
      <c r="P12" s="97">
        <f t="shared" si="0"/>
        <v>66</v>
      </c>
      <c r="Q12" s="29">
        <v>17.600000000000001</v>
      </c>
      <c r="R12" s="30">
        <v>0</v>
      </c>
      <c r="S12" s="32">
        <f t="shared" si="1"/>
        <v>17.600000000000001</v>
      </c>
      <c r="T12" s="29">
        <v>21.9</v>
      </c>
      <c r="U12" s="30">
        <v>0</v>
      </c>
      <c r="V12" s="32">
        <f t="shared" si="2"/>
        <v>21.9</v>
      </c>
      <c r="W12" s="32">
        <f t="shared" si="3"/>
        <v>1028.5</v>
      </c>
      <c r="X12" s="100">
        <f t="shared" si="4"/>
        <v>0</v>
      </c>
    </row>
    <row r="13" spans="1:24" ht="21.75" customHeight="1" x14ac:dyDescent="0.3">
      <c r="A13" s="33">
        <v>9</v>
      </c>
      <c r="B13" s="101">
        <v>33</v>
      </c>
      <c r="C13" s="109" t="s">
        <v>102</v>
      </c>
      <c r="D13" s="107" t="s">
        <v>103</v>
      </c>
      <c r="E13" s="108" t="s">
        <v>58</v>
      </c>
      <c r="F13" s="51" t="s">
        <v>117</v>
      </c>
      <c r="G13" s="63">
        <v>2001</v>
      </c>
      <c r="H13" s="63">
        <v>2000</v>
      </c>
      <c r="I13" s="63">
        <v>2000</v>
      </c>
      <c r="J13" s="63">
        <f>VLOOKUP(G13,Letnice!$D$2:$E$12,2,FALSE)+VLOOKUP(H13,Letnice!$D$2:$E$12,2,FALSE)+VLOOKUP(I13,Letnice!$D$2:$E$12,2,FALSE)</f>
        <v>47</v>
      </c>
      <c r="K13" s="68">
        <f>VLOOKUP(J13,Letnice!$D$16:$E$28,2,FALSE)</f>
        <v>1001</v>
      </c>
      <c r="L13" s="18">
        <v>10</v>
      </c>
      <c r="M13" s="26">
        <v>6</v>
      </c>
      <c r="N13" s="26">
        <v>23</v>
      </c>
      <c r="O13" s="26">
        <v>24</v>
      </c>
      <c r="P13" s="97">
        <f t="shared" si="0"/>
        <v>63</v>
      </c>
      <c r="Q13" s="29">
        <v>15.7</v>
      </c>
      <c r="R13" s="30">
        <v>0</v>
      </c>
      <c r="S13" s="32">
        <f t="shared" si="1"/>
        <v>15.7</v>
      </c>
      <c r="T13" s="29">
        <v>20.100000000000001</v>
      </c>
      <c r="U13" s="30">
        <v>0</v>
      </c>
      <c r="V13" s="32">
        <f t="shared" si="2"/>
        <v>20.100000000000001</v>
      </c>
      <c r="W13" s="32">
        <f t="shared" si="3"/>
        <v>1028.2</v>
      </c>
      <c r="X13" s="100">
        <f t="shared" si="4"/>
        <v>0</v>
      </c>
    </row>
    <row r="14" spans="1:24" ht="21.75" customHeight="1" x14ac:dyDescent="0.3">
      <c r="A14" s="33">
        <v>10</v>
      </c>
      <c r="B14" s="101">
        <v>18</v>
      </c>
      <c r="C14" s="109" t="s">
        <v>93</v>
      </c>
      <c r="D14" s="107" t="s">
        <v>57</v>
      </c>
      <c r="E14" s="108" t="s">
        <v>58</v>
      </c>
      <c r="F14" s="51" t="s">
        <v>136</v>
      </c>
      <c r="G14" s="63">
        <v>2000</v>
      </c>
      <c r="H14" s="63">
        <v>2002</v>
      </c>
      <c r="I14" s="63">
        <v>2003</v>
      </c>
      <c r="J14" s="63">
        <f>VLOOKUP(G14,Letnice!$D$2:$E$12,2,FALSE)+VLOOKUP(H14,Letnice!$D$2:$E$12,2,FALSE)+VLOOKUP(I14,Letnice!$D$2:$E$12,2,FALSE)</f>
        <v>43</v>
      </c>
      <c r="K14" s="68">
        <f>VLOOKUP(J14,Letnice!$D$16:$E$28,2,FALSE)</f>
        <v>1002</v>
      </c>
      <c r="L14" s="18">
        <v>10</v>
      </c>
      <c r="M14" s="26">
        <v>10</v>
      </c>
      <c r="N14" s="26">
        <v>25</v>
      </c>
      <c r="O14" s="26">
        <v>33</v>
      </c>
      <c r="P14" s="97">
        <f t="shared" si="0"/>
        <v>78</v>
      </c>
      <c r="Q14" s="29">
        <v>14.8</v>
      </c>
      <c r="R14" s="30">
        <v>10</v>
      </c>
      <c r="S14" s="32">
        <f t="shared" si="1"/>
        <v>24.8</v>
      </c>
      <c r="T14" s="29">
        <v>27.5</v>
      </c>
      <c r="U14" s="30">
        <v>0</v>
      </c>
      <c r="V14" s="32">
        <f t="shared" si="2"/>
        <v>27.5</v>
      </c>
      <c r="W14" s="32">
        <f t="shared" si="3"/>
        <v>1027.7</v>
      </c>
      <c r="X14" s="100">
        <f t="shared" si="4"/>
        <v>0</v>
      </c>
    </row>
    <row r="15" spans="1:24" ht="21.75" customHeight="1" x14ac:dyDescent="0.3">
      <c r="A15" s="33">
        <v>11</v>
      </c>
      <c r="B15" s="101">
        <v>29</v>
      </c>
      <c r="C15" s="109" t="s">
        <v>100</v>
      </c>
      <c r="D15" s="107" t="s">
        <v>73</v>
      </c>
      <c r="E15" s="108" t="s">
        <v>58</v>
      </c>
      <c r="F15" s="51" t="s">
        <v>113</v>
      </c>
      <c r="G15" s="63">
        <v>2002</v>
      </c>
      <c r="H15" s="63">
        <v>2002</v>
      </c>
      <c r="I15" s="63">
        <v>2003</v>
      </c>
      <c r="J15" s="63">
        <f>VLOOKUP(G15,Letnice!$D$2:$E$12,2,FALSE)+VLOOKUP(H15,Letnice!$D$2:$E$12,2,FALSE)+VLOOKUP(I15,Letnice!$D$2:$E$12,2,FALSE)</f>
        <v>41</v>
      </c>
      <c r="K15" s="68">
        <f>VLOOKUP(J15,Letnice!$D$16:$E$28,2,FALSE)</f>
        <v>1003</v>
      </c>
      <c r="L15" s="18">
        <v>10</v>
      </c>
      <c r="M15" s="26">
        <v>9</v>
      </c>
      <c r="N15" s="26">
        <v>23</v>
      </c>
      <c r="O15" s="26">
        <v>14</v>
      </c>
      <c r="P15" s="97">
        <f t="shared" si="0"/>
        <v>56</v>
      </c>
      <c r="Q15" s="29">
        <v>13.5</v>
      </c>
      <c r="R15" s="30">
        <v>0</v>
      </c>
      <c r="S15" s="32">
        <f t="shared" si="1"/>
        <v>13.5</v>
      </c>
      <c r="T15" s="29">
        <v>21.4</v>
      </c>
      <c r="U15" s="30">
        <v>5</v>
      </c>
      <c r="V15" s="32">
        <f t="shared" si="2"/>
        <v>26.4</v>
      </c>
      <c r="W15" s="32">
        <f t="shared" si="3"/>
        <v>1019.0999999999999</v>
      </c>
      <c r="X15" s="100">
        <f t="shared" si="4"/>
        <v>0</v>
      </c>
    </row>
    <row r="16" spans="1:24" ht="21.75" customHeight="1" x14ac:dyDescent="0.3">
      <c r="A16" s="33">
        <v>12</v>
      </c>
      <c r="B16" s="101">
        <v>24</v>
      </c>
      <c r="C16" s="109" t="s">
        <v>66</v>
      </c>
      <c r="D16" s="107" t="s">
        <v>66</v>
      </c>
      <c r="E16" s="108" t="s">
        <v>58</v>
      </c>
      <c r="F16" s="51" t="s">
        <v>110</v>
      </c>
      <c r="G16" s="63">
        <v>2002</v>
      </c>
      <c r="H16" s="63">
        <v>2002</v>
      </c>
      <c r="I16" s="63">
        <v>2004</v>
      </c>
      <c r="J16" s="63">
        <f>VLOOKUP(G16,Letnice!$D$2:$E$12,2,FALSE)+VLOOKUP(H16,Letnice!$D$2:$E$12,2,FALSE)+VLOOKUP(I16,Letnice!$D$2:$E$12,2,FALSE)</f>
        <v>40</v>
      </c>
      <c r="K16" s="68">
        <f>VLOOKUP(J16,Letnice!$D$16:$E$28,2,FALSE)</f>
        <v>1003</v>
      </c>
      <c r="L16" s="18">
        <v>10</v>
      </c>
      <c r="M16" s="26">
        <v>8</v>
      </c>
      <c r="N16" s="26">
        <v>19</v>
      </c>
      <c r="O16" s="26">
        <v>24</v>
      </c>
      <c r="P16" s="97">
        <f t="shared" si="0"/>
        <v>61</v>
      </c>
      <c r="Q16" s="29">
        <v>14.2</v>
      </c>
      <c r="R16" s="30">
        <v>5</v>
      </c>
      <c r="S16" s="32">
        <f t="shared" si="1"/>
        <v>19.2</v>
      </c>
      <c r="T16" s="29">
        <v>29.8</v>
      </c>
      <c r="U16" s="30">
        <v>0</v>
      </c>
      <c r="V16" s="32">
        <f t="shared" si="2"/>
        <v>29.8</v>
      </c>
      <c r="W16" s="32">
        <f t="shared" si="3"/>
        <v>1015</v>
      </c>
      <c r="X16" s="100">
        <f t="shared" si="4"/>
        <v>0</v>
      </c>
    </row>
    <row r="17" spans="1:24" ht="21.75" customHeight="1" x14ac:dyDescent="0.3">
      <c r="A17" s="33">
        <v>13</v>
      </c>
      <c r="B17" s="101">
        <v>20</v>
      </c>
      <c r="C17" s="109" t="s">
        <v>95</v>
      </c>
      <c r="D17" s="107" t="s">
        <v>57</v>
      </c>
      <c r="E17" s="108" t="s">
        <v>58</v>
      </c>
      <c r="F17" s="51" t="s">
        <v>107</v>
      </c>
      <c r="G17" s="63">
        <v>2002</v>
      </c>
      <c r="H17" s="63">
        <v>2002</v>
      </c>
      <c r="I17" s="63">
        <v>2001</v>
      </c>
      <c r="J17" s="63">
        <f>VLOOKUP(G17,Letnice!$D$2:$E$12,2,FALSE)+VLOOKUP(H17,Letnice!$D$2:$E$12,2,FALSE)+VLOOKUP(I17,Letnice!$D$2:$E$12,2,FALSE)</f>
        <v>43</v>
      </c>
      <c r="K17" s="68">
        <f>VLOOKUP(J17,Letnice!$D$16:$E$28,2,FALSE)</f>
        <v>1002</v>
      </c>
      <c r="L17" s="18">
        <v>8</v>
      </c>
      <c r="M17" s="26">
        <v>7</v>
      </c>
      <c r="N17" s="26">
        <v>25</v>
      </c>
      <c r="O17" s="26">
        <v>24</v>
      </c>
      <c r="P17" s="97">
        <f t="shared" si="0"/>
        <v>64</v>
      </c>
      <c r="Q17" s="29">
        <v>14</v>
      </c>
      <c r="R17" s="30">
        <v>15</v>
      </c>
      <c r="S17" s="32">
        <f t="shared" si="1"/>
        <v>29</v>
      </c>
      <c r="T17" s="29">
        <v>23.1</v>
      </c>
      <c r="U17" s="30">
        <v>0</v>
      </c>
      <c r="V17" s="32">
        <f t="shared" si="2"/>
        <v>23.1</v>
      </c>
      <c r="W17" s="32">
        <f t="shared" si="3"/>
        <v>1013.9000000000001</v>
      </c>
      <c r="X17" s="100">
        <f t="shared" si="4"/>
        <v>0</v>
      </c>
    </row>
    <row r="18" spans="1:24" ht="21.75" customHeight="1" x14ac:dyDescent="0.3">
      <c r="A18" s="33">
        <v>14</v>
      </c>
      <c r="B18" s="101">
        <v>21</v>
      </c>
      <c r="C18" s="109" t="s">
        <v>63</v>
      </c>
      <c r="D18" s="107" t="s">
        <v>62</v>
      </c>
      <c r="E18" s="108" t="s">
        <v>58</v>
      </c>
      <c r="F18" s="51" t="s">
        <v>140</v>
      </c>
      <c r="G18" s="63">
        <v>2002</v>
      </c>
      <c r="H18" s="63">
        <v>2000</v>
      </c>
      <c r="I18" s="63">
        <v>2001</v>
      </c>
      <c r="J18" s="63">
        <f>VLOOKUP(G18,Letnice!$D$2:$E$12,2,FALSE)+VLOOKUP(H18,Letnice!$D$2:$E$12,2,FALSE)+VLOOKUP(I18,Letnice!$D$2:$E$12,2,FALSE)</f>
        <v>45</v>
      </c>
      <c r="K18" s="68">
        <f>VLOOKUP(J18,Letnice!$D$16:$E$28,2,FALSE)</f>
        <v>1001</v>
      </c>
      <c r="L18" s="18">
        <v>10</v>
      </c>
      <c r="M18" s="26">
        <v>8</v>
      </c>
      <c r="N18" s="26">
        <v>22</v>
      </c>
      <c r="O18" s="26">
        <v>19</v>
      </c>
      <c r="P18" s="97">
        <f t="shared" si="0"/>
        <v>59</v>
      </c>
      <c r="Q18" s="29">
        <v>14.3</v>
      </c>
      <c r="R18" s="30">
        <v>5</v>
      </c>
      <c r="S18" s="32">
        <f t="shared" si="1"/>
        <v>19.3</v>
      </c>
      <c r="T18" s="29">
        <v>21.87</v>
      </c>
      <c r="U18" s="30">
        <v>11</v>
      </c>
      <c r="V18" s="32">
        <f t="shared" si="2"/>
        <v>32.870000000000005</v>
      </c>
      <c r="W18" s="32">
        <f t="shared" si="3"/>
        <v>1007.8300000000002</v>
      </c>
      <c r="X18" s="100">
        <f t="shared" si="4"/>
        <v>0</v>
      </c>
    </row>
    <row r="19" spans="1:24" ht="21.75" customHeight="1" x14ac:dyDescent="0.3">
      <c r="A19" s="33">
        <v>15</v>
      </c>
      <c r="B19" s="101">
        <v>34</v>
      </c>
      <c r="C19" s="109" t="s">
        <v>104</v>
      </c>
      <c r="D19" s="107" t="s">
        <v>103</v>
      </c>
      <c r="E19" s="108" t="s">
        <v>58</v>
      </c>
      <c r="F19" s="51" t="s">
        <v>138</v>
      </c>
      <c r="G19" s="63">
        <v>2003</v>
      </c>
      <c r="H19" s="63">
        <v>2004</v>
      </c>
      <c r="I19" s="63">
        <v>2000</v>
      </c>
      <c r="J19" s="63">
        <f>VLOOKUP(G19,Letnice!$D$2:$E$12,2,FALSE)+VLOOKUP(H19,Letnice!$D$2:$E$12,2,FALSE)+VLOOKUP(I19,Letnice!$D$2:$E$12,2,FALSE)</f>
        <v>41</v>
      </c>
      <c r="K19" s="68">
        <f>VLOOKUP(J19,Letnice!$D$16:$E$28,2,FALSE)</f>
        <v>1003</v>
      </c>
      <c r="L19" s="18">
        <v>8</v>
      </c>
      <c r="M19" s="26">
        <v>5</v>
      </c>
      <c r="N19" s="26">
        <v>15</v>
      </c>
      <c r="O19" s="26">
        <v>19</v>
      </c>
      <c r="P19" s="97">
        <f t="shared" si="0"/>
        <v>47</v>
      </c>
      <c r="Q19" s="29">
        <v>18.8</v>
      </c>
      <c r="R19" s="30">
        <v>0</v>
      </c>
      <c r="S19" s="32">
        <f t="shared" si="1"/>
        <v>18.8</v>
      </c>
      <c r="T19" s="29">
        <v>23.3</v>
      </c>
      <c r="U19" s="30">
        <v>5</v>
      </c>
      <c r="V19" s="32">
        <f t="shared" si="2"/>
        <v>28.3</v>
      </c>
      <c r="W19" s="32">
        <f t="shared" si="3"/>
        <v>1002.9000000000001</v>
      </c>
      <c r="X19" s="100">
        <f t="shared" si="4"/>
        <v>0</v>
      </c>
    </row>
    <row r="20" spans="1:24" ht="21.75" customHeight="1" x14ac:dyDescent="0.3">
      <c r="A20" s="33">
        <v>16</v>
      </c>
      <c r="B20" s="101">
        <v>30</v>
      </c>
      <c r="C20" s="109" t="s">
        <v>97</v>
      </c>
      <c r="D20" s="107" t="s">
        <v>66</v>
      </c>
      <c r="E20" s="108" t="s">
        <v>58</v>
      </c>
      <c r="F20" s="51" t="s">
        <v>141</v>
      </c>
      <c r="G20" s="63">
        <v>2003</v>
      </c>
      <c r="H20" s="63">
        <v>2001</v>
      </c>
      <c r="I20" s="63">
        <v>2003</v>
      </c>
      <c r="J20" s="63">
        <f>VLOOKUP(G20,Letnice!$D$2:$E$12,2,FALSE)+VLOOKUP(H20,Letnice!$D$2:$E$12,2,FALSE)+VLOOKUP(I20,Letnice!$D$2:$E$12,2,FALSE)</f>
        <v>41</v>
      </c>
      <c r="K20" s="68">
        <f>VLOOKUP(J20,Letnice!$D$16:$E$28,2,FALSE)</f>
        <v>1003</v>
      </c>
      <c r="L20" s="18">
        <v>9</v>
      </c>
      <c r="M20" s="26">
        <v>7</v>
      </c>
      <c r="N20" s="26">
        <v>19</v>
      </c>
      <c r="O20" s="26">
        <v>25</v>
      </c>
      <c r="P20" s="97">
        <f t="shared" si="0"/>
        <v>60</v>
      </c>
      <c r="Q20" s="29">
        <v>18</v>
      </c>
      <c r="R20" s="30">
        <v>15</v>
      </c>
      <c r="S20" s="32">
        <f t="shared" si="1"/>
        <v>33</v>
      </c>
      <c r="T20" s="29">
        <v>20.9</v>
      </c>
      <c r="U20" s="30">
        <v>15</v>
      </c>
      <c r="V20" s="32">
        <f t="shared" si="2"/>
        <v>35.9</v>
      </c>
      <c r="W20" s="32">
        <f t="shared" si="3"/>
        <v>994.09999999999991</v>
      </c>
      <c r="X20" s="100">
        <f t="shared" si="4"/>
        <v>0</v>
      </c>
    </row>
    <row r="21" spans="1:24" ht="21.75" customHeight="1" x14ac:dyDescent="0.3">
      <c r="A21" s="33">
        <v>17</v>
      </c>
      <c r="B21" s="129">
        <v>22</v>
      </c>
      <c r="C21" s="109" t="s">
        <v>76</v>
      </c>
      <c r="D21" s="107" t="s">
        <v>76</v>
      </c>
      <c r="E21" s="108" t="s">
        <v>58</v>
      </c>
      <c r="F21" s="51" t="s">
        <v>116</v>
      </c>
      <c r="G21" s="63">
        <v>2000</v>
      </c>
      <c r="H21" s="63">
        <v>2003</v>
      </c>
      <c r="I21" s="63">
        <v>2003</v>
      </c>
      <c r="J21" s="63">
        <f>VLOOKUP(G21,Letnice!$D$2:$E$12,2,FALSE)+VLOOKUP(H21,Letnice!$D$2:$E$12,2,FALSE)+VLOOKUP(I21,Letnice!$D$2:$E$12,2,FALSE)</f>
        <v>42</v>
      </c>
      <c r="K21" s="68">
        <f>VLOOKUP(J21,Letnice!$D$16:$E$28,2,FALSE)</f>
        <v>1002</v>
      </c>
      <c r="L21" s="18">
        <v>7</v>
      </c>
      <c r="M21" s="26">
        <v>4</v>
      </c>
      <c r="N21" s="26">
        <v>17</v>
      </c>
      <c r="O21" s="26">
        <v>19</v>
      </c>
      <c r="P21" s="97">
        <f t="shared" si="0"/>
        <v>47</v>
      </c>
      <c r="Q21" s="29">
        <v>15.7</v>
      </c>
      <c r="R21" s="30">
        <v>15</v>
      </c>
      <c r="S21" s="32">
        <f t="shared" si="1"/>
        <v>30.7</v>
      </c>
      <c r="T21" s="29">
        <v>26.7</v>
      </c>
      <c r="U21" s="30">
        <v>1</v>
      </c>
      <c r="V21" s="32">
        <f t="shared" si="2"/>
        <v>27.7</v>
      </c>
      <c r="W21" s="32">
        <f t="shared" si="3"/>
        <v>990.59999999999991</v>
      </c>
      <c r="X21" s="100">
        <f t="shared" si="4"/>
        <v>0</v>
      </c>
    </row>
    <row r="22" spans="1:24" ht="21.75" customHeight="1" x14ac:dyDescent="0.3">
      <c r="A22" s="33">
        <v>18</v>
      </c>
      <c r="B22" s="101">
        <v>25</v>
      </c>
      <c r="C22" s="109" t="s">
        <v>101</v>
      </c>
      <c r="D22" s="107" t="s">
        <v>73</v>
      </c>
      <c r="E22" s="108" t="s">
        <v>58</v>
      </c>
      <c r="F22" s="51" t="s">
        <v>114</v>
      </c>
      <c r="G22" s="63">
        <v>2002</v>
      </c>
      <c r="H22" s="63">
        <v>2001</v>
      </c>
      <c r="I22" s="63">
        <v>2001</v>
      </c>
      <c r="J22" s="63">
        <f>VLOOKUP(G22,Letnice!$D$2:$E$12,2,FALSE)+VLOOKUP(H22,Letnice!$D$2:$E$12,2,FALSE)+VLOOKUP(I22,Letnice!$D$2:$E$12,2,FALSE)</f>
        <v>44</v>
      </c>
      <c r="K22" s="68">
        <f>VLOOKUP(J22,Letnice!$D$16:$E$28,2,FALSE)</f>
        <v>1002</v>
      </c>
      <c r="L22" s="18">
        <v>5</v>
      </c>
      <c r="M22" s="26">
        <v>5</v>
      </c>
      <c r="N22" s="26">
        <v>16</v>
      </c>
      <c r="O22" s="26">
        <v>19</v>
      </c>
      <c r="P22" s="97">
        <f t="shared" si="0"/>
        <v>45</v>
      </c>
      <c r="Q22" s="29">
        <v>11.7</v>
      </c>
      <c r="R22" s="30">
        <v>15</v>
      </c>
      <c r="S22" s="32">
        <f t="shared" si="1"/>
        <v>26.7</v>
      </c>
      <c r="T22" s="29">
        <v>22</v>
      </c>
      <c r="U22" s="30">
        <v>20</v>
      </c>
      <c r="V22" s="32">
        <f t="shared" si="2"/>
        <v>42</v>
      </c>
      <c r="W22" s="32">
        <f t="shared" si="3"/>
        <v>978.3</v>
      </c>
      <c r="X22" s="100">
        <f t="shared" si="4"/>
        <v>0</v>
      </c>
    </row>
    <row r="23" spans="1:24" ht="21.75" customHeight="1" x14ac:dyDescent="0.3">
      <c r="A23" s="111">
        <v>19</v>
      </c>
      <c r="B23" s="112">
        <v>32</v>
      </c>
      <c r="C23" s="113" t="s">
        <v>64</v>
      </c>
      <c r="D23" s="114" t="s">
        <v>62</v>
      </c>
      <c r="E23" s="115" t="s">
        <v>58</v>
      </c>
      <c r="F23" s="116" t="s">
        <v>108</v>
      </c>
      <c r="G23" s="117">
        <v>2002</v>
      </c>
      <c r="H23" s="117">
        <v>2001</v>
      </c>
      <c r="I23" s="117">
        <v>2001</v>
      </c>
      <c r="J23" s="117">
        <f>VLOOKUP(G23,Letnice!$D$2:$E$12,2,FALSE)+VLOOKUP(H23,Letnice!$D$2:$E$12,2,FALSE)+VLOOKUP(I23,Letnice!$D$2:$E$12,2,FALSE)</f>
        <v>44</v>
      </c>
      <c r="K23" s="118">
        <f>VLOOKUP(J23,Letnice!$D$16:$E$28,2,FALSE)</f>
        <v>1002</v>
      </c>
      <c r="L23" s="111"/>
      <c r="M23" s="111"/>
      <c r="N23" s="111"/>
      <c r="O23" s="111"/>
      <c r="P23" s="119">
        <f t="shared" si="0"/>
        <v>0</v>
      </c>
      <c r="Q23" s="120"/>
      <c r="R23" s="121"/>
      <c r="S23" s="122">
        <f t="shared" si="1"/>
        <v>0</v>
      </c>
      <c r="T23" s="120"/>
      <c r="U23" s="121"/>
      <c r="V23" s="122">
        <f t="shared" si="2"/>
        <v>0</v>
      </c>
      <c r="W23" s="122">
        <f t="shared" si="3"/>
        <v>1002</v>
      </c>
      <c r="X23" s="100" t="e">
        <f>(IF(W23=W22,1,0))+(IF(W23=#REF!,1,0))</f>
        <v>#REF!</v>
      </c>
    </row>
    <row r="24" spans="1:24" s="2" customFormat="1" ht="21.75" customHeight="1" x14ac:dyDescent="0.4">
      <c r="A24" s="14"/>
      <c r="B24" s="11"/>
      <c r="C24" s="11"/>
      <c r="D24" s="13"/>
      <c r="E24" s="13"/>
      <c r="F24" s="13"/>
      <c r="G24" s="13"/>
      <c r="H24" s="13"/>
      <c r="I24" s="13"/>
      <c r="J24" s="13"/>
      <c r="K24" s="70"/>
      <c r="L24" s="11"/>
      <c r="M24" s="11"/>
      <c r="N24" s="16"/>
      <c r="O24" s="11"/>
      <c r="P24" s="11"/>
      <c r="Q24" s="11"/>
      <c r="R24" s="11"/>
      <c r="S24" s="11"/>
      <c r="T24" s="11"/>
      <c r="U24" s="22"/>
      <c r="V24" s="19"/>
      <c r="W24" s="20"/>
    </row>
    <row r="25" spans="1:24" s="2" customFormat="1" ht="21.75" customHeight="1" x14ac:dyDescent="0.4">
      <c r="A25" s="14" t="str">
        <f>Osnovni_podatki!A9</f>
        <v>Predsednik tekmovalnega odbora:</v>
      </c>
      <c r="B25" s="11"/>
      <c r="C25" s="11"/>
      <c r="D25" s="13"/>
      <c r="E25" s="13"/>
      <c r="F25" s="13"/>
      <c r="G25" s="13"/>
      <c r="H25" s="13"/>
      <c r="I25" s="13"/>
      <c r="J25" s="13"/>
      <c r="K25" s="70" t="str">
        <f>Osnovni_podatki!A10</f>
        <v>Predsednik obračunske komisije:</v>
      </c>
      <c r="L25" s="11"/>
      <c r="M25" s="11"/>
      <c r="N25" s="16"/>
      <c r="O25" s="11"/>
      <c r="P25" s="11"/>
      <c r="Q25" s="11"/>
      <c r="R25" s="11"/>
      <c r="S25" s="11"/>
      <c r="T25" s="11"/>
      <c r="U25" s="22"/>
      <c r="V25" s="19"/>
      <c r="W25" s="61" t="str">
        <f>Osnovni_podatki!A11</f>
        <v>Vodja tekmovanja:</v>
      </c>
    </row>
    <row r="26" spans="1:24" s="2" customFormat="1" ht="21.75" customHeight="1" x14ac:dyDescent="0.4">
      <c r="A26" s="57" t="str">
        <f>Osnovni_podatki!B9</f>
        <v>Nina Kotar</v>
      </c>
      <c r="B26" s="11"/>
      <c r="C26" s="11"/>
      <c r="D26" s="13"/>
      <c r="E26" s="13"/>
      <c r="F26" s="13"/>
      <c r="G26" s="13"/>
      <c r="H26" s="13"/>
      <c r="I26" s="13"/>
      <c r="J26" s="13"/>
      <c r="K26" s="11" t="str">
        <f>Osnovni_podatki!B10</f>
        <v>Ignac Hribar</v>
      </c>
      <c r="L26" s="11"/>
      <c r="M26" s="11"/>
      <c r="N26" s="16"/>
      <c r="O26" s="11"/>
      <c r="P26" s="11"/>
      <c r="Q26" s="11"/>
      <c r="R26" s="11"/>
      <c r="S26" s="11"/>
      <c r="T26" s="11"/>
      <c r="U26" s="22"/>
      <c r="V26" s="19"/>
      <c r="W26" s="62" t="str">
        <f>Osnovni_podatki!B11</f>
        <v>Robert Ručigaj</v>
      </c>
    </row>
    <row r="27" spans="1:24" x14ac:dyDescent="0.35">
      <c r="G27" s="13"/>
      <c r="H27" s="13"/>
      <c r="I27" s="13"/>
      <c r="J27" s="13"/>
      <c r="K27" s="70"/>
      <c r="P27" s="11"/>
    </row>
    <row r="28" spans="1:24" x14ac:dyDescent="0.35">
      <c r="G28" s="13"/>
      <c r="H28" s="13"/>
      <c r="I28" s="13"/>
      <c r="J28" s="13"/>
      <c r="K28" s="70"/>
      <c r="P28" s="11"/>
    </row>
    <row r="29" spans="1:24" x14ac:dyDescent="0.35">
      <c r="G29" s="13"/>
      <c r="H29" s="13"/>
      <c r="I29" s="13"/>
      <c r="J29" s="13"/>
      <c r="K29" s="70"/>
      <c r="P29" s="11"/>
    </row>
    <row r="30" spans="1:24" x14ac:dyDescent="0.35">
      <c r="G30" s="13"/>
      <c r="H30" s="13"/>
      <c r="I30" s="13"/>
      <c r="J30" s="13"/>
      <c r="K30" s="70"/>
      <c r="P30" s="11"/>
    </row>
    <row r="31" spans="1:24" x14ac:dyDescent="0.35">
      <c r="G31" s="13"/>
      <c r="H31" s="13"/>
      <c r="I31" s="13"/>
      <c r="J31" s="13"/>
      <c r="K31" s="70"/>
      <c r="P31" s="11"/>
    </row>
  </sheetData>
  <sortState ref="C5:W23">
    <sortCondition descending="1" ref="W5:W23"/>
    <sortCondition descending="1" ref="P5:P23"/>
    <sortCondition ref="V5:V23"/>
    <sortCondition ref="S5:S23"/>
  </sortState>
  <mergeCells count="14">
    <mergeCell ref="T3:V3"/>
    <mergeCell ref="W3:W4"/>
    <mergeCell ref="A3:A4"/>
    <mergeCell ref="N3:N4"/>
    <mergeCell ref="O3:O4"/>
    <mergeCell ref="Q3:S3"/>
    <mergeCell ref="C3:F3"/>
    <mergeCell ref="B3:B4"/>
    <mergeCell ref="K3:K4"/>
    <mergeCell ref="M3:M4"/>
    <mergeCell ref="L3:L4"/>
    <mergeCell ref="G3:I3"/>
    <mergeCell ref="J3:J4"/>
    <mergeCell ref="P3:P4"/>
  </mergeCells>
  <phoneticPr fontId="11" type="noConversion"/>
  <conditionalFormatting sqref="X5:X23">
    <cfRule type="cellIs" dxfId="1" priority="1" operator="greaterThan">
      <formula>0</formula>
    </cfRule>
  </conditionalFormatting>
  <printOptions horizontalCentered="1"/>
  <pageMargins left="0.59055118110236227" right="0.59055118110236227" top="0.59055118110236227" bottom="0.39370078740157483" header="0" footer="0"/>
  <pageSetup paperSize="9" scale="60" fitToHeight="2" orientation="landscape" r:id="rId1"/>
  <headerFooter>
    <oddHeader xml:space="preserve">&amp;C&amp;"Arial,Krepko"&amp;11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tabSelected="1" zoomScale="71" zoomScaleNormal="71" workbookViewId="0">
      <pane xSplit="2" ySplit="4" topLeftCell="C8" activePane="bottomRight" state="frozen"/>
      <selection activeCell="B4" sqref="B4:R36"/>
      <selection pane="topRight" activeCell="B4" sqref="B4:R36"/>
      <selection pane="bottomLeft" activeCell="B4" sqref="B4:R36"/>
      <selection pane="bottomRight" activeCell="D9" sqref="D9"/>
    </sheetView>
  </sheetViews>
  <sheetFormatPr defaultColWidth="9.1796875" defaultRowHeight="15.5" x14ac:dyDescent="0.35"/>
  <cols>
    <col min="1" max="1" width="5.7265625" style="34" customWidth="1"/>
    <col min="2" max="2" width="5.7265625" style="23" customWidth="1"/>
    <col min="3" max="3" width="25.7265625" style="23" customWidth="1"/>
    <col min="4" max="5" width="25.7265625" style="2" customWidth="1"/>
    <col min="6" max="6" width="27.7265625" style="2" customWidth="1"/>
    <col min="7" max="7" width="7.26953125" style="23" customWidth="1"/>
    <col min="8" max="8" width="5.7265625" style="23" customWidth="1"/>
    <col min="9" max="11" width="5.7265625" style="8" customWidth="1"/>
    <col min="12" max="12" width="5.7265625" style="10" customWidth="1"/>
    <col min="13" max="14" width="7.26953125" style="8" customWidth="1"/>
    <col min="15" max="15" width="7.26953125" style="17" customWidth="1"/>
    <col min="16" max="17" width="7.26953125" style="9" customWidth="1"/>
    <col min="18" max="18" width="7.26953125" style="25" customWidth="1"/>
    <col min="19" max="19" width="9.54296875" style="8" customWidth="1"/>
    <col min="20" max="20" width="0.1796875" style="2" customWidth="1"/>
    <col min="21" max="21" width="9.1796875" style="2"/>
    <col min="22" max="22" width="3.453125" style="2" customWidth="1"/>
    <col min="23" max="16384" width="9.1796875" style="2"/>
  </cols>
  <sheetData>
    <row r="1" spans="1:23" s="60" customFormat="1" ht="18" x14ac:dyDescent="0.4">
      <c r="A1" s="58" t="str">
        <f>Osnovni_podatki!B6</f>
        <v>Regija Ljubljana III, Mladinska komisija</v>
      </c>
      <c r="B1" s="58"/>
      <c r="C1" s="58"/>
      <c r="D1" s="58"/>
      <c r="E1" s="58"/>
      <c r="F1" s="58"/>
      <c r="G1" s="21" t="str">
        <f>Osnovni_podatki!B5</f>
        <v>15. Regijski kviz gasilske mladine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59" t="str">
        <f>Osnovni_podatki!B7&amp;", "&amp;TEXT(Osnovni_podatki!B8,"dd. mmmm yyyy")</f>
        <v>Mengeš, 12. marec 2016</v>
      </c>
    </row>
    <row r="2" spans="1:23" ht="12.75" customHeight="1" thickBot="1" x14ac:dyDescent="0.45">
      <c r="A2" s="14"/>
      <c r="B2" s="14"/>
      <c r="C2" s="14"/>
      <c r="D2" s="12"/>
      <c r="E2" s="12"/>
      <c r="F2" s="12"/>
      <c r="G2" s="35"/>
      <c r="H2" s="10"/>
      <c r="I2" s="10"/>
      <c r="J2" s="15"/>
      <c r="K2" s="10"/>
      <c r="M2" s="10"/>
      <c r="N2" s="10"/>
      <c r="O2" s="10"/>
      <c r="P2" s="10"/>
      <c r="Q2" s="21"/>
      <c r="R2" s="17"/>
      <c r="S2" s="17"/>
    </row>
    <row r="3" spans="1:23" s="1" customFormat="1" ht="60" customHeight="1" thickBot="1" x14ac:dyDescent="0.3">
      <c r="A3" s="192" t="s">
        <v>5</v>
      </c>
      <c r="B3" s="194" t="s">
        <v>8</v>
      </c>
      <c r="C3" s="172" t="s">
        <v>24</v>
      </c>
      <c r="D3" s="173"/>
      <c r="E3" s="173"/>
      <c r="F3" s="174"/>
      <c r="G3" s="200" t="s">
        <v>1</v>
      </c>
      <c r="H3" s="186" t="s">
        <v>11</v>
      </c>
      <c r="I3" s="150" t="s">
        <v>28</v>
      </c>
      <c r="J3" s="198" t="s">
        <v>10</v>
      </c>
      <c r="K3" s="186" t="s">
        <v>9</v>
      </c>
      <c r="L3" s="159" t="s">
        <v>45</v>
      </c>
      <c r="M3" s="137" t="s">
        <v>25</v>
      </c>
      <c r="N3" s="138"/>
      <c r="O3" s="156"/>
      <c r="P3" s="140" t="s">
        <v>43</v>
      </c>
      <c r="Q3" s="141"/>
      <c r="R3" s="142"/>
      <c r="S3" s="188" t="s">
        <v>4</v>
      </c>
      <c r="T3" s="189"/>
      <c r="U3" s="73"/>
      <c r="V3" s="7"/>
      <c r="W3" s="7"/>
    </row>
    <row r="4" spans="1:23" ht="160" customHeight="1" thickBot="1" x14ac:dyDescent="0.3">
      <c r="A4" s="193"/>
      <c r="B4" s="195"/>
      <c r="C4" s="104" t="s">
        <v>0</v>
      </c>
      <c r="D4" s="104" t="s">
        <v>7</v>
      </c>
      <c r="E4" s="104" t="s">
        <v>26</v>
      </c>
      <c r="F4" s="104" t="s">
        <v>27</v>
      </c>
      <c r="G4" s="201"/>
      <c r="H4" s="187"/>
      <c r="I4" s="197"/>
      <c r="J4" s="199"/>
      <c r="K4" s="196"/>
      <c r="L4" s="160"/>
      <c r="M4" s="41" t="s">
        <v>2</v>
      </c>
      <c r="N4" s="41" t="s">
        <v>22</v>
      </c>
      <c r="O4" s="42" t="s">
        <v>12</v>
      </c>
      <c r="P4" s="43" t="s">
        <v>2</v>
      </c>
      <c r="Q4" s="44" t="s">
        <v>3</v>
      </c>
      <c r="R4" s="45" t="s">
        <v>12</v>
      </c>
      <c r="S4" s="190"/>
      <c r="T4" s="191"/>
      <c r="U4" s="98" t="s">
        <v>49</v>
      </c>
      <c r="V4" s="5"/>
      <c r="W4" s="6"/>
    </row>
    <row r="5" spans="1:23" ht="21.75" customHeight="1" x14ac:dyDescent="0.3">
      <c r="A5" s="47">
        <v>1</v>
      </c>
      <c r="B5" s="102">
        <v>38</v>
      </c>
      <c r="C5" s="128" t="s">
        <v>120</v>
      </c>
      <c r="D5" s="105" t="s">
        <v>57</v>
      </c>
      <c r="E5" s="106" t="s">
        <v>58</v>
      </c>
      <c r="F5" s="50" t="s">
        <v>126</v>
      </c>
      <c r="G5" s="67">
        <v>1000</v>
      </c>
      <c r="H5" s="48">
        <v>9</v>
      </c>
      <c r="I5" s="49">
        <v>10</v>
      </c>
      <c r="J5" s="49">
        <v>23</v>
      </c>
      <c r="K5" s="49">
        <v>26</v>
      </c>
      <c r="L5" s="97">
        <f t="shared" ref="L5:L14" si="0">SUM(H5:K5)</f>
        <v>68</v>
      </c>
      <c r="M5" s="29">
        <v>26.6</v>
      </c>
      <c r="N5" s="30">
        <v>0</v>
      </c>
      <c r="O5" s="46">
        <f t="shared" ref="O5:O14" si="1">SUM(N5+M5)</f>
        <v>26.6</v>
      </c>
      <c r="P5" s="29">
        <v>21.4</v>
      </c>
      <c r="Q5" s="30">
        <v>2</v>
      </c>
      <c r="R5" s="46">
        <f t="shared" ref="R5:R14" si="2">SUM(P5+Q5)</f>
        <v>23.4</v>
      </c>
      <c r="S5" s="46">
        <f t="shared" ref="S5:S14" si="3">G5+SUM(H5:K5)-R5-O5</f>
        <v>1017.9999999999999</v>
      </c>
      <c r="T5" s="27"/>
      <c r="U5" s="100">
        <f>(IF(S5=S4,1,0))+(IF(S5=S6,1,0))</f>
        <v>0</v>
      </c>
      <c r="V5" s="24"/>
      <c r="W5" s="6"/>
    </row>
    <row r="6" spans="1:23" ht="21.75" customHeight="1" x14ac:dyDescent="0.3">
      <c r="A6" s="33">
        <v>2</v>
      </c>
      <c r="B6" s="101">
        <v>43</v>
      </c>
      <c r="C6" s="109" t="s">
        <v>75</v>
      </c>
      <c r="D6" s="107" t="s">
        <v>76</v>
      </c>
      <c r="E6" s="108" t="s">
        <v>58</v>
      </c>
      <c r="F6" s="51" t="s">
        <v>131</v>
      </c>
      <c r="G6" s="68">
        <v>1000</v>
      </c>
      <c r="H6" s="18">
        <v>8</v>
      </c>
      <c r="I6" s="26">
        <v>9</v>
      </c>
      <c r="J6" s="26">
        <v>21</v>
      </c>
      <c r="K6" s="26">
        <v>24</v>
      </c>
      <c r="L6" s="97">
        <f t="shared" si="0"/>
        <v>62</v>
      </c>
      <c r="M6" s="29">
        <v>24.3</v>
      </c>
      <c r="N6" s="30">
        <v>0</v>
      </c>
      <c r="O6" s="32">
        <f t="shared" si="1"/>
        <v>24.3</v>
      </c>
      <c r="P6" s="29">
        <v>23.9</v>
      </c>
      <c r="Q6" s="30">
        <v>2</v>
      </c>
      <c r="R6" s="32">
        <f t="shared" si="2"/>
        <v>25.9</v>
      </c>
      <c r="S6" s="32">
        <f t="shared" si="3"/>
        <v>1011.8</v>
      </c>
      <c r="T6" s="28"/>
      <c r="U6" s="100">
        <f>(IF(S6=S5,1,0))+(IF(S6=S7,1,0))</f>
        <v>0</v>
      </c>
      <c r="V6" s="6"/>
      <c r="W6" s="6"/>
    </row>
    <row r="7" spans="1:23" ht="21.75" customHeight="1" x14ac:dyDescent="0.3">
      <c r="A7" s="33">
        <v>3</v>
      </c>
      <c r="B7" s="103">
        <v>42</v>
      </c>
      <c r="C7" s="109" t="s">
        <v>69</v>
      </c>
      <c r="D7" s="107" t="s">
        <v>69</v>
      </c>
      <c r="E7" s="108" t="s">
        <v>58</v>
      </c>
      <c r="F7" s="51" t="s">
        <v>130</v>
      </c>
      <c r="G7" s="68">
        <v>1000</v>
      </c>
      <c r="H7" s="18">
        <v>10</v>
      </c>
      <c r="I7" s="26">
        <v>8</v>
      </c>
      <c r="J7" s="26">
        <v>21</v>
      </c>
      <c r="K7" s="26">
        <v>24</v>
      </c>
      <c r="L7" s="97">
        <f t="shared" si="0"/>
        <v>63</v>
      </c>
      <c r="M7" s="29">
        <v>29.3</v>
      </c>
      <c r="N7" s="30">
        <v>0</v>
      </c>
      <c r="O7" s="32">
        <f t="shared" si="1"/>
        <v>29.3</v>
      </c>
      <c r="P7" s="29">
        <v>22.2</v>
      </c>
      <c r="Q7" s="30">
        <v>2</v>
      </c>
      <c r="R7" s="32">
        <f t="shared" si="2"/>
        <v>24.2</v>
      </c>
      <c r="S7" s="32">
        <f t="shared" si="3"/>
        <v>1009.5</v>
      </c>
      <c r="T7" s="28"/>
      <c r="U7" s="100">
        <f t="shared" ref="U7:U13" si="4">(IF(S7=S6,1,0))+(IF(S7=S8,1,0))</f>
        <v>0</v>
      </c>
      <c r="V7" s="6"/>
      <c r="W7" s="6"/>
    </row>
    <row r="8" spans="1:23" s="127" customFormat="1" ht="21.75" customHeight="1" x14ac:dyDescent="0.3">
      <c r="A8" s="202">
        <v>4</v>
      </c>
      <c r="B8" s="101">
        <v>41</v>
      </c>
      <c r="C8" s="109" t="s">
        <v>68</v>
      </c>
      <c r="D8" s="107" t="s">
        <v>69</v>
      </c>
      <c r="E8" s="108" t="s">
        <v>58</v>
      </c>
      <c r="F8" s="51" t="s">
        <v>129</v>
      </c>
      <c r="G8" s="68">
        <v>1000</v>
      </c>
      <c r="H8" s="18">
        <v>7</v>
      </c>
      <c r="I8" s="26">
        <v>10</v>
      </c>
      <c r="J8" s="26">
        <v>21</v>
      </c>
      <c r="K8" s="26">
        <v>26</v>
      </c>
      <c r="L8" s="97">
        <f t="shared" si="0"/>
        <v>64</v>
      </c>
      <c r="M8" s="29">
        <v>27.8</v>
      </c>
      <c r="N8" s="30">
        <v>5</v>
      </c>
      <c r="O8" s="32">
        <f t="shared" si="1"/>
        <v>32.799999999999997</v>
      </c>
      <c r="P8" s="29">
        <v>22.5</v>
      </c>
      <c r="Q8" s="30">
        <v>7</v>
      </c>
      <c r="R8" s="32">
        <f t="shared" si="2"/>
        <v>29.5</v>
      </c>
      <c r="S8" s="32">
        <f t="shared" si="3"/>
        <v>1001.7</v>
      </c>
      <c r="T8" s="125"/>
      <c r="U8" s="123"/>
      <c r="V8" s="126"/>
      <c r="W8" s="126"/>
    </row>
    <row r="9" spans="1:23" ht="21.75" customHeight="1" x14ac:dyDescent="0.3">
      <c r="A9" s="33">
        <v>5</v>
      </c>
      <c r="B9" s="103">
        <v>45</v>
      </c>
      <c r="C9" s="109" t="s">
        <v>77</v>
      </c>
      <c r="D9" s="107" t="s">
        <v>78</v>
      </c>
      <c r="E9" s="108" t="s">
        <v>58</v>
      </c>
      <c r="F9" s="51" t="s">
        <v>132</v>
      </c>
      <c r="G9" s="68">
        <v>1000</v>
      </c>
      <c r="H9" s="18">
        <v>8</v>
      </c>
      <c r="I9" s="26">
        <v>6</v>
      </c>
      <c r="J9" s="26">
        <v>17</v>
      </c>
      <c r="K9" s="26">
        <v>27</v>
      </c>
      <c r="L9" s="97">
        <f t="shared" si="0"/>
        <v>58</v>
      </c>
      <c r="M9" s="29">
        <v>33.799999999999997</v>
      </c>
      <c r="N9" s="30">
        <v>0</v>
      </c>
      <c r="O9" s="32">
        <f t="shared" si="1"/>
        <v>33.799999999999997</v>
      </c>
      <c r="P9" s="29">
        <v>23.3</v>
      </c>
      <c r="Q9" s="30">
        <v>2</v>
      </c>
      <c r="R9" s="32">
        <f t="shared" si="2"/>
        <v>25.3</v>
      </c>
      <c r="S9" s="32">
        <f t="shared" si="3"/>
        <v>998.90000000000009</v>
      </c>
      <c r="T9" s="28"/>
      <c r="U9" s="100">
        <f t="shared" si="4"/>
        <v>0</v>
      </c>
      <c r="V9" s="6"/>
      <c r="W9" s="6"/>
    </row>
    <row r="10" spans="1:23" ht="21.75" customHeight="1" x14ac:dyDescent="0.3">
      <c r="A10" s="33">
        <v>6</v>
      </c>
      <c r="B10" s="101">
        <v>46</v>
      </c>
      <c r="C10" s="109" t="s">
        <v>124</v>
      </c>
      <c r="D10" s="107" t="s">
        <v>78</v>
      </c>
      <c r="E10" s="108" t="s">
        <v>58</v>
      </c>
      <c r="F10" s="51" t="s">
        <v>133</v>
      </c>
      <c r="G10" s="68">
        <v>1000</v>
      </c>
      <c r="H10" s="18">
        <v>10</v>
      </c>
      <c r="I10" s="26">
        <v>7</v>
      </c>
      <c r="J10" s="26">
        <v>17</v>
      </c>
      <c r="K10" s="26">
        <v>23</v>
      </c>
      <c r="L10" s="97">
        <f t="shared" si="0"/>
        <v>57</v>
      </c>
      <c r="M10" s="29">
        <v>33.4</v>
      </c>
      <c r="N10" s="30">
        <v>0</v>
      </c>
      <c r="O10" s="32">
        <f t="shared" si="1"/>
        <v>33.4</v>
      </c>
      <c r="P10" s="29">
        <v>26.8</v>
      </c>
      <c r="Q10" s="30">
        <v>0</v>
      </c>
      <c r="R10" s="32">
        <f t="shared" si="2"/>
        <v>26.8</v>
      </c>
      <c r="S10" s="32">
        <f t="shared" si="3"/>
        <v>996.80000000000007</v>
      </c>
      <c r="T10" s="28"/>
      <c r="U10" s="100">
        <f t="shared" si="4"/>
        <v>0</v>
      </c>
      <c r="V10" s="6"/>
      <c r="W10" s="6"/>
    </row>
    <row r="11" spans="1:23" ht="21.75" customHeight="1" x14ac:dyDescent="0.3">
      <c r="A11" s="33">
        <v>7</v>
      </c>
      <c r="B11" s="103">
        <v>44</v>
      </c>
      <c r="C11" s="109" t="s">
        <v>123</v>
      </c>
      <c r="D11" s="107" t="s">
        <v>76</v>
      </c>
      <c r="E11" s="108" t="s">
        <v>58</v>
      </c>
      <c r="F11" s="51" t="s">
        <v>139</v>
      </c>
      <c r="G11" s="68">
        <v>1000</v>
      </c>
      <c r="H11" s="18">
        <v>6</v>
      </c>
      <c r="I11" s="26">
        <v>10</v>
      </c>
      <c r="J11" s="26">
        <v>10</v>
      </c>
      <c r="K11" s="26">
        <v>14</v>
      </c>
      <c r="L11" s="97">
        <f t="shared" si="0"/>
        <v>40</v>
      </c>
      <c r="M11" s="29">
        <v>35.4</v>
      </c>
      <c r="N11" s="30">
        <v>10</v>
      </c>
      <c r="O11" s="32">
        <f t="shared" si="1"/>
        <v>45.4</v>
      </c>
      <c r="P11" s="29">
        <v>22.9</v>
      </c>
      <c r="Q11" s="30">
        <v>2</v>
      </c>
      <c r="R11" s="32">
        <f t="shared" si="2"/>
        <v>24.9</v>
      </c>
      <c r="S11" s="32">
        <f t="shared" si="3"/>
        <v>969.7</v>
      </c>
      <c r="T11" s="28"/>
      <c r="U11" s="100">
        <f t="shared" si="4"/>
        <v>0</v>
      </c>
      <c r="V11" s="6"/>
      <c r="W11" s="6"/>
    </row>
    <row r="12" spans="1:23" ht="21.75" customHeight="1" x14ac:dyDescent="0.3">
      <c r="A12" s="33">
        <v>8</v>
      </c>
      <c r="B12" s="101">
        <v>39</v>
      </c>
      <c r="C12" s="109" t="s">
        <v>121</v>
      </c>
      <c r="D12" s="107" t="s">
        <v>62</v>
      </c>
      <c r="E12" s="108" t="s">
        <v>58</v>
      </c>
      <c r="F12" s="51" t="s">
        <v>127</v>
      </c>
      <c r="G12" s="68">
        <v>1000</v>
      </c>
      <c r="H12" s="18">
        <v>7</v>
      </c>
      <c r="I12" s="26">
        <v>6</v>
      </c>
      <c r="J12" s="26">
        <v>10</v>
      </c>
      <c r="K12" s="26">
        <v>26</v>
      </c>
      <c r="L12" s="97">
        <f t="shared" si="0"/>
        <v>49</v>
      </c>
      <c r="M12" s="29">
        <v>29</v>
      </c>
      <c r="N12" s="30">
        <v>20</v>
      </c>
      <c r="O12" s="32">
        <f t="shared" si="1"/>
        <v>49</v>
      </c>
      <c r="P12" s="29">
        <v>23.4</v>
      </c>
      <c r="Q12" s="30">
        <v>12</v>
      </c>
      <c r="R12" s="32">
        <f t="shared" si="2"/>
        <v>35.4</v>
      </c>
      <c r="S12" s="32">
        <f t="shared" si="3"/>
        <v>964.6</v>
      </c>
      <c r="T12" s="28"/>
      <c r="U12" s="100">
        <f t="shared" si="4"/>
        <v>0</v>
      </c>
      <c r="V12" s="4"/>
      <c r="W12" s="6"/>
    </row>
    <row r="13" spans="1:23" ht="21.75" customHeight="1" x14ac:dyDescent="0.3">
      <c r="A13" s="33">
        <v>9</v>
      </c>
      <c r="B13" s="103">
        <v>37</v>
      </c>
      <c r="C13" s="109" t="s">
        <v>94</v>
      </c>
      <c r="D13" s="107" t="s">
        <v>57</v>
      </c>
      <c r="E13" s="108" t="s">
        <v>58</v>
      </c>
      <c r="F13" s="51" t="s">
        <v>125</v>
      </c>
      <c r="G13" s="68">
        <v>1000</v>
      </c>
      <c r="H13" s="18">
        <v>7</v>
      </c>
      <c r="I13" s="26">
        <v>8</v>
      </c>
      <c r="J13" s="26">
        <v>17</v>
      </c>
      <c r="K13" s="26">
        <v>26</v>
      </c>
      <c r="L13" s="97">
        <f t="shared" si="0"/>
        <v>58</v>
      </c>
      <c r="M13" s="29">
        <v>40.4</v>
      </c>
      <c r="N13" s="30">
        <v>0</v>
      </c>
      <c r="O13" s="32">
        <f t="shared" si="1"/>
        <v>40.4</v>
      </c>
      <c r="P13" s="29">
        <v>54.1</v>
      </c>
      <c r="Q13" s="30">
        <v>32</v>
      </c>
      <c r="R13" s="32">
        <f t="shared" si="2"/>
        <v>86.1</v>
      </c>
      <c r="S13" s="32">
        <f t="shared" si="3"/>
        <v>931.5</v>
      </c>
      <c r="T13" s="28"/>
      <c r="U13" s="100">
        <f t="shared" si="4"/>
        <v>0</v>
      </c>
      <c r="V13" s="4"/>
      <c r="W13" s="6"/>
    </row>
    <row r="14" spans="1:23" ht="21.75" customHeight="1" x14ac:dyDescent="0.3">
      <c r="A14" s="33">
        <v>10</v>
      </c>
      <c r="B14" s="112">
        <v>40</v>
      </c>
      <c r="C14" s="113" t="s">
        <v>122</v>
      </c>
      <c r="D14" s="114" t="s">
        <v>62</v>
      </c>
      <c r="E14" s="115" t="s">
        <v>58</v>
      </c>
      <c r="F14" s="116" t="s">
        <v>128</v>
      </c>
      <c r="G14" s="118">
        <v>0</v>
      </c>
      <c r="H14" s="111"/>
      <c r="I14" s="111"/>
      <c r="J14" s="111"/>
      <c r="K14" s="111"/>
      <c r="L14" s="119">
        <f t="shared" si="0"/>
        <v>0</v>
      </c>
      <c r="M14" s="120"/>
      <c r="N14" s="121"/>
      <c r="O14" s="122">
        <f t="shared" si="1"/>
        <v>0</v>
      </c>
      <c r="P14" s="120"/>
      <c r="Q14" s="121"/>
      <c r="R14" s="122">
        <f t="shared" si="2"/>
        <v>0</v>
      </c>
      <c r="S14" s="122">
        <f t="shared" si="3"/>
        <v>0</v>
      </c>
      <c r="T14" s="28"/>
      <c r="U14" s="100" t="e">
        <f>(IF(S14=S13,1,0))+(IF(S14=#REF!,1,0))</f>
        <v>#REF!</v>
      </c>
      <c r="V14" s="3"/>
    </row>
    <row r="15" spans="1:23" ht="21.75" customHeight="1" x14ac:dyDescent="0.4">
      <c r="A15" s="14"/>
      <c r="B15" s="11"/>
      <c r="C15" s="11"/>
      <c r="D15" s="13"/>
      <c r="E15" s="13"/>
      <c r="F15" s="13"/>
      <c r="G15" s="11"/>
      <c r="H15" s="11"/>
      <c r="I15" s="11"/>
      <c r="J15" s="16"/>
      <c r="K15" s="11"/>
      <c r="L15" s="11"/>
      <c r="M15" s="11"/>
      <c r="N15" s="11"/>
      <c r="O15" s="11"/>
      <c r="P15" s="11"/>
      <c r="Q15" s="22"/>
      <c r="R15" s="19"/>
      <c r="S15" s="20"/>
    </row>
    <row r="16" spans="1:23" ht="21.75" customHeight="1" x14ac:dyDescent="0.4">
      <c r="A16" s="14" t="str">
        <f>Osnovni_podatki!A9</f>
        <v>Predsednik tekmovalnega odbora:</v>
      </c>
      <c r="B16" s="11"/>
      <c r="C16" s="11"/>
      <c r="D16" s="13"/>
      <c r="E16" s="13"/>
      <c r="F16" s="13"/>
      <c r="G16" s="11" t="str">
        <f>Osnovni_podatki!A10</f>
        <v>Predsednik obračunske komisije:</v>
      </c>
      <c r="H16" s="11"/>
      <c r="I16" s="11"/>
      <c r="J16" s="16"/>
      <c r="K16" s="11"/>
      <c r="L16" s="11"/>
      <c r="M16" s="11"/>
      <c r="N16" s="11"/>
      <c r="O16" s="11"/>
      <c r="P16" s="11"/>
      <c r="Q16" s="22"/>
      <c r="R16" s="19"/>
      <c r="S16" s="61" t="str">
        <f>Osnovni_podatki!A11</f>
        <v>Vodja tekmovanja:</v>
      </c>
    </row>
    <row r="17" spans="1:19" ht="21.75" customHeight="1" x14ac:dyDescent="0.4">
      <c r="A17" s="57" t="str">
        <f>Osnovni_podatki!B9</f>
        <v>Nina Kotar</v>
      </c>
      <c r="B17" s="11"/>
      <c r="C17" s="11"/>
      <c r="D17" s="13"/>
      <c r="E17" s="13"/>
      <c r="F17" s="13"/>
      <c r="G17" s="11" t="str">
        <f>Osnovni_podatki!B10</f>
        <v>Ignac Hribar</v>
      </c>
      <c r="H17" s="11"/>
      <c r="I17" s="11"/>
      <c r="J17" s="16"/>
      <c r="K17" s="11"/>
      <c r="L17" s="11"/>
      <c r="M17" s="11"/>
      <c r="N17" s="11"/>
      <c r="O17" s="11"/>
      <c r="P17" s="11"/>
      <c r="Q17" s="22"/>
      <c r="R17" s="19"/>
      <c r="S17" s="62" t="str">
        <f>Osnovni_podatki!B11</f>
        <v>Robert Ručigaj</v>
      </c>
    </row>
    <row r="18" spans="1:19" x14ac:dyDescent="0.35">
      <c r="L18" s="11"/>
    </row>
    <row r="19" spans="1:19" x14ac:dyDescent="0.35">
      <c r="L19" s="11"/>
    </row>
    <row r="20" spans="1:19" x14ac:dyDescent="0.35">
      <c r="L20" s="11"/>
    </row>
    <row r="21" spans="1:19" x14ac:dyDescent="0.35">
      <c r="L21" s="11"/>
    </row>
    <row r="22" spans="1:19" x14ac:dyDescent="0.35">
      <c r="L22" s="11"/>
    </row>
  </sheetData>
  <sortState ref="B5:S14">
    <sortCondition descending="1" ref="S5:S14"/>
    <sortCondition descending="1" ref="L5:L14"/>
    <sortCondition ref="R5:R14"/>
    <sortCondition ref="O5:O14"/>
  </sortState>
  <mergeCells count="12">
    <mergeCell ref="H3:H4"/>
    <mergeCell ref="S3:T4"/>
    <mergeCell ref="A3:A4"/>
    <mergeCell ref="C3:F3"/>
    <mergeCell ref="B3:B4"/>
    <mergeCell ref="P3:R3"/>
    <mergeCell ref="M3:O3"/>
    <mergeCell ref="K3:K4"/>
    <mergeCell ref="I3:I4"/>
    <mergeCell ref="J3:J4"/>
    <mergeCell ref="G3:G4"/>
    <mergeCell ref="L3:L4"/>
  </mergeCells>
  <phoneticPr fontId="0" type="noConversion"/>
  <conditionalFormatting sqref="U5:U14">
    <cfRule type="cellIs" dxfId="0" priority="1" operator="greaterThan">
      <formula>0</formula>
    </cfRule>
  </conditionalFormatting>
  <printOptions horizontalCentered="1"/>
  <pageMargins left="0.59055118110236227" right="0.59055118110236227" top="0.59055118110236227" bottom="0.39370078740157483" header="0" footer="0"/>
  <pageSetup paperSize="9" scale="66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A16" sqref="A16"/>
    </sheetView>
  </sheetViews>
  <sheetFormatPr defaultRowHeight="12.5" x14ac:dyDescent="0.25"/>
  <sheetData>
    <row r="1" spans="1:8" ht="25.5" customHeight="1" x14ac:dyDescent="0.25">
      <c r="A1" s="82" t="s">
        <v>37</v>
      </c>
      <c r="B1" s="83" t="s">
        <v>40</v>
      </c>
      <c r="D1" s="90" t="s">
        <v>38</v>
      </c>
      <c r="E1" s="83" t="s">
        <v>40</v>
      </c>
      <c r="H1" s="95" t="s">
        <v>39</v>
      </c>
    </row>
    <row r="2" spans="1:8" ht="13" thickBot="1" x14ac:dyDescent="0.3">
      <c r="A2" s="84">
        <v>2010</v>
      </c>
      <c r="B2" s="85">
        <v>7</v>
      </c>
      <c r="D2" s="84">
        <v>2010</v>
      </c>
      <c r="E2" s="85">
        <v>12</v>
      </c>
      <c r="H2" s="96">
        <v>2016</v>
      </c>
    </row>
    <row r="3" spans="1:8" x14ac:dyDescent="0.25">
      <c r="A3" s="86">
        <v>2009</v>
      </c>
      <c r="B3" s="87">
        <f>$H$2-A3</f>
        <v>7</v>
      </c>
      <c r="D3" s="86">
        <v>2009</v>
      </c>
      <c r="E3" s="87">
        <v>12</v>
      </c>
    </row>
    <row r="4" spans="1:8" x14ac:dyDescent="0.25">
      <c r="A4" s="86">
        <v>2008</v>
      </c>
      <c r="B4" s="87">
        <f>$H$2-A4</f>
        <v>8</v>
      </c>
      <c r="D4" s="86">
        <v>2008</v>
      </c>
      <c r="E4" s="87">
        <v>12</v>
      </c>
    </row>
    <row r="5" spans="1:8" x14ac:dyDescent="0.25">
      <c r="A5" s="86">
        <v>2007</v>
      </c>
      <c r="B5" s="87">
        <f>$H$2-A5</f>
        <v>9</v>
      </c>
      <c r="D5" s="86">
        <v>2007</v>
      </c>
      <c r="E5" s="87">
        <v>12</v>
      </c>
    </row>
    <row r="6" spans="1:8" x14ac:dyDescent="0.25">
      <c r="A6" s="86">
        <v>2006</v>
      </c>
      <c r="B6" s="87">
        <f>$H$2-A6</f>
        <v>10</v>
      </c>
      <c r="D6" s="86">
        <v>2006</v>
      </c>
      <c r="E6" s="87">
        <v>12</v>
      </c>
    </row>
    <row r="7" spans="1:8" ht="13" thickBot="1" x14ac:dyDescent="0.3">
      <c r="A7" s="88">
        <v>2005</v>
      </c>
      <c r="B7" s="89">
        <f>$H$2-A7</f>
        <v>11</v>
      </c>
      <c r="D7" s="86">
        <v>2005</v>
      </c>
      <c r="E7" s="87">
        <v>12</v>
      </c>
    </row>
    <row r="8" spans="1:8" x14ac:dyDescent="0.25">
      <c r="D8" s="86">
        <v>2004</v>
      </c>
      <c r="E8" s="87">
        <f>$H$2-D8</f>
        <v>12</v>
      </c>
    </row>
    <row r="9" spans="1:8" x14ac:dyDescent="0.25">
      <c r="D9" s="86">
        <v>2003</v>
      </c>
      <c r="E9" s="87">
        <f>$H$2-D9</f>
        <v>13</v>
      </c>
    </row>
    <row r="10" spans="1:8" x14ac:dyDescent="0.25">
      <c r="D10" s="86">
        <v>2002</v>
      </c>
      <c r="E10" s="87">
        <f>$H$2-D10</f>
        <v>14</v>
      </c>
    </row>
    <row r="11" spans="1:8" x14ac:dyDescent="0.25">
      <c r="D11" s="86">
        <v>2001</v>
      </c>
      <c r="E11" s="87">
        <f>$H$2-D11</f>
        <v>15</v>
      </c>
    </row>
    <row r="12" spans="1:8" ht="13" thickBot="1" x14ac:dyDescent="0.3">
      <c r="D12" s="88">
        <v>2000</v>
      </c>
      <c r="E12" s="89">
        <f>$H$2-D12</f>
        <v>16</v>
      </c>
    </row>
    <row r="14" spans="1:8" ht="13" thickBot="1" x14ac:dyDescent="0.3"/>
    <row r="15" spans="1:8" ht="25" x14ac:dyDescent="0.25">
      <c r="A15" s="82" t="s">
        <v>37</v>
      </c>
      <c r="B15" s="91" t="s">
        <v>41</v>
      </c>
      <c r="D15" s="90" t="s">
        <v>38</v>
      </c>
      <c r="E15" s="91" t="s">
        <v>41</v>
      </c>
    </row>
    <row r="16" spans="1:8" x14ac:dyDescent="0.25">
      <c r="A16" s="84">
        <v>21</v>
      </c>
      <c r="B16" s="92">
        <v>1005</v>
      </c>
      <c r="D16" s="84">
        <v>36</v>
      </c>
      <c r="E16" s="92">
        <v>1005</v>
      </c>
    </row>
    <row r="17" spans="1:5" x14ac:dyDescent="0.25">
      <c r="A17" s="86">
        <v>22</v>
      </c>
      <c r="B17" s="93">
        <v>1005</v>
      </c>
      <c r="D17" s="86">
        <v>37</v>
      </c>
      <c r="E17" s="93">
        <v>1005</v>
      </c>
    </row>
    <row r="18" spans="1:5" x14ac:dyDescent="0.25">
      <c r="A18" s="86">
        <v>23</v>
      </c>
      <c r="B18" s="93">
        <v>1005</v>
      </c>
      <c r="D18" s="86">
        <v>38</v>
      </c>
      <c r="E18" s="93">
        <v>1005</v>
      </c>
    </row>
    <row r="19" spans="1:5" x14ac:dyDescent="0.25">
      <c r="A19" s="86">
        <v>24</v>
      </c>
      <c r="B19" s="93">
        <v>1003</v>
      </c>
      <c r="D19" s="86">
        <v>39</v>
      </c>
      <c r="E19" s="93">
        <v>1003</v>
      </c>
    </row>
    <row r="20" spans="1:5" x14ac:dyDescent="0.25">
      <c r="A20" s="86">
        <v>25</v>
      </c>
      <c r="B20" s="93">
        <v>1003</v>
      </c>
      <c r="D20" s="86">
        <v>40</v>
      </c>
      <c r="E20" s="93">
        <v>1003</v>
      </c>
    </row>
    <row r="21" spans="1:5" x14ac:dyDescent="0.25">
      <c r="A21" s="86">
        <v>26</v>
      </c>
      <c r="B21" s="93">
        <v>1003</v>
      </c>
      <c r="D21" s="86">
        <v>41</v>
      </c>
      <c r="E21" s="93">
        <v>1003</v>
      </c>
    </row>
    <row r="22" spans="1:5" x14ac:dyDescent="0.25">
      <c r="A22" s="86">
        <v>27</v>
      </c>
      <c r="B22" s="93">
        <v>1002</v>
      </c>
      <c r="D22" s="86">
        <v>42</v>
      </c>
      <c r="E22" s="93">
        <v>1002</v>
      </c>
    </row>
    <row r="23" spans="1:5" x14ac:dyDescent="0.25">
      <c r="A23" s="86">
        <v>28</v>
      </c>
      <c r="B23" s="93">
        <v>1002</v>
      </c>
      <c r="D23" s="86">
        <v>43</v>
      </c>
      <c r="E23" s="93">
        <v>1002</v>
      </c>
    </row>
    <row r="24" spans="1:5" x14ac:dyDescent="0.25">
      <c r="A24" s="86">
        <v>29</v>
      </c>
      <c r="B24" s="93">
        <v>1002</v>
      </c>
      <c r="D24" s="86">
        <v>44</v>
      </c>
      <c r="E24" s="93">
        <v>1002</v>
      </c>
    </row>
    <row r="25" spans="1:5" x14ac:dyDescent="0.25">
      <c r="A25" s="86">
        <v>30</v>
      </c>
      <c r="B25" s="93">
        <v>1001</v>
      </c>
      <c r="D25" s="86">
        <v>45</v>
      </c>
      <c r="E25" s="93">
        <v>1001</v>
      </c>
    </row>
    <row r="26" spans="1:5" x14ac:dyDescent="0.25">
      <c r="A26" s="86">
        <v>31</v>
      </c>
      <c r="B26" s="93">
        <v>1001</v>
      </c>
      <c r="D26" s="86">
        <v>46</v>
      </c>
      <c r="E26" s="93">
        <v>1001</v>
      </c>
    </row>
    <row r="27" spans="1:5" x14ac:dyDescent="0.25">
      <c r="A27" s="86">
        <v>32</v>
      </c>
      <c r="B27" s="93">
        <v>1001</v>
      </c>
      <c r="D27" s="86">
        <v>47</v>
      </c>
      <c r="E27" s="93">
        <v>1001</v>
      </c>
    </row>
    <row r="28" spans="1:5" ht="13" thickBot="1" x14ac:dyDescent="0.3">
      <c r="A28" s="88">
        <v>33</v>
      </c>
      <c r="B28" s="94">
        <v>1000</v>
      </c>
      <c r="D28" s="88">
        <v>48</v>
      </c>
      <c r="E28" s="94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6</vt:i4>
      </vt:variant>
    </vt:vector>
  </HeadingPairs>
  <TitlesOfParts>
    <vt:vector size="11" baseType="lpstr">
      <vt:lpstr>Osnovni_podatki</vt:lpstr>
      <vt:lpstr>PIONIRJI</vt:lpstr>
      <vt:lpstr>MLADINCI</vt:lpstr>
      <vt:lpstr>PRIPRAVNIKI</vt:lpstr>
      <vt:lpstr>Letnice</vt:lpstr>
      <vt:lpstr>MLADINCI!Področje_tiskanja</vt:lpstr>
      <vt:lpstr>PIONIRJI!Področje_tiskanja</vt:lpstr>
      <vt:lpstr>PRIPRAVNIKI!Področje_tiskanja</vt:lpstr>
      <vt:lpstr>MLADINCI!Tiskanje_naslovov</vt:lpstr>
      <vt:lpstr>PIONIRJI!Tiskanje_naslovov</vt:lpstr>
      <vt:lpstr>PRIPRAVNIKI!Tiskanje_naslovov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GZS</dc:creator>
  <cp:lastModifiedBy>RobertR</cp:lastModifiedBy>
  <cp:lastPrinted>2016-03-12T11:20:35Z</cp:lastPrinted>
  <dcterms:created xsi:type="dcterms:W3CDTF">1997-01-31T12:20:41Z</dcterms:created>
  <dcterms:modified xsi:type="dcterms:W3CDTF">2016-03-12T11:51:34Z</dcterms:modified>
</cp:coreProperties>
</file>